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nathan/Downloads/"/>
    </mc:Choice>
  </mc:AlternateContent>
  <xr:revisionPtr revIDLastSave="0" documentId="13_ncr:1_{8AAEB72F-A4D7-9D41-9B75-B54DB9FD535B}" xr6:coauthVersionLast="47" xr6:coauthVersionMax="47" xr10:uidLastSave="{00000000-0000-0000-0000-000000000000}"/>
  <bookViews>
    <workbookView xWindow="0" yWindow="760" windowWidth="34560" windowHeight="21580" xr2:uid="{4760571B-5ADA-4317-8197-25DF54F0F7C3}"/>
  </bookViews>
  <sheets>
    <sheet name="Boekingsgang" sheetId="1" r:id="rId1"/>
    <sheet name="Voorblad" sheetId="2" r:id="rId2"/>
    <sheet name="Algemene informatie" sheetId="3" r:id="rId3"/>
    <sheet name="Activa" sheetId="6" r:id="rId4"/>
    <sheet name="Passiva" sheetId="7" r:id="rId5"/>
    <sheet name="Balans" sheetId="4" r:id="rId6"/>
    <sheet name="Exploitatie" sheetId="5" r:id="rId7"/>
    <sheet name="Toelichting" sheetId="10" r:id="rId8"/>
    <sheet name="Meerjarenraming" sheetId="8" r:id="rId9"/>
    <sheet name="Graflijst met vrijval"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 i="4" l="1"/>
  <c r="E60" i="4" s="1"/>
  <c r="D59" i="4"/>
  <c r="E58" i="4"/>
  <c r="D58" i="4"/>
  <c r="D35" i="5"/>
  <c r="F35" i="5"/>
  <c r="E23" i="7"/>
  <c r="E24" i="7"/>
  <c r="E22" i="7"/>
  <c r="E63" i="4"/>
  <c r="E62" i="4"/>
  <c r="E64" i="4" s="1"/>
  <c r="E53" i="4"/>
  <c r="E52" i="4"/>
  <c r="E54" i="4" s="1"/>
  <c r="E50" i="4"/>
  <c r="E49" i="4"/>
  <c r="E48" i="4"/>
  <c r="E33" i="7"/>
  <c r="E9" i="5" s="1"/>
  <c r="E11" i="5" s="1"/>
  <c r="F31" i="7"/>
  <c r="F32" i="7"/>
  <c r="F30" i="7"/>
  <c r="D28" i="5"/>
  <c r="D11" i="5"/>
  <c r="F11" i="5"/>
  <c r="E3" i="7"/>
  <c r="E21" i="7" s="1"/>
  <c r="C3" i="7"/>
  <c r="C14" i="7" s="1"/>
  <c r="C34" i="6"/>
  <c r="C3" i="6"/>
  <c r="C26" i="6" s="1"/>
  <c r="C29" i="7" l="1"/>
  <c r="C36" i="7"/>
  <c r="C21" i="7"/>
  <c r="F29" i="7"/>
  <c r="D36" i="7"/>
  <c r="D44" i="7"/>
  <c r="C42" i="6"/>
  <c r="C19" i="6"/>
  <c r="C50" i="6"/>
  <c r="C44" i="7"/>
  <c r="C11" i="6"/>
  <c r="C7" i="7"/>
  <c r="F7" i="7"/>
  <c r="F14" i="7"/>
  <c r="R16" i="9" l="1"/>
  <c r="R17" i="9"/>
  <c r="R18" i="9"/>
  <c r="R19" i="9"/>
  <c r="R20" i="9"/>
  <c r="V15" i="9"/>
  <c r="X15" i="9"/>
  <c r="Y15" i="9"/>
  <c r="AB15" i="9"/>
  <c r="AD15" i="9"/>
  <c r="Q15" i="9"/>
  <c r="Q18" i="9"/>
  <c r="Q20" i="9"/>
  <c r="P16" i="9"/>
  <c r="P17" i="9"/>
  <c r="P18" i="9"/>
  <c r="P19" i="9"/>
  <c r="P20" i="9"/>
  <c r="P15" i="9"/>
  <c r="F21" i="9"/>
  <c r="N8" i="9"/>
  <c r="N21" i="9"/>
  <c r="O11" i="9"/>
  <c r="O12" i="9"/>
  <c r="O13" i="9"/>
  <c r="O14" i="9"/>
  <c r="O15" i="9"/>
  <c r="O10" i="9"/>
  <c r="O21" i="9" s="1"/>
  <c r="L14" i="9"/>
  <c r="L15" i="9"/>
  <c r="L16" i="9"/>
  <c r="Q16" i="9" s="1"/>
  <c r="L17" i="9"/>
  <c r="Q17" i="9" s="1"/>
  <c r="L18" i="9"/>
  <c r="L19" i="9"/>
  <c r="Q19" i="9" s="1"/>
  <c r="L20" i="9"/>
  <c r="M15" i="9"/>
  <c r="AE15" i="9" s="1"/>
  <c r="D3" i="4"/>
  <c r="D5" i="5" s="1"/>
  <c r="E5" i="5" s="1"/>
  <c r="F5" i="5" s="1"/>
  <c r="G3" i="6"/>
  <c r="G3" i="3"/>
  <c r="F9" i="7"/>
  <c r="F10" i="7"/>
  <c r="F8" i="7"/>
  <c r="F16" i="7"/>
  <c r="F17" i="7"/>
  <c r="F15" i="7"/>
  <c r="G13" i="6"/>
  <c r="G14" i="6"/>
  <c r="G12" i="6"/>
  <c r="G5" i="6"/>
  <c r="G6" i="6"/>
  <c r="G7" i="6"/>
  <c r="G4" i="6"/>
  <c r="E2" i="3"/>
  <c r="D38" i="5"/>
  <c r="D42" i="5" s="1"/>
  <c r="F38" i="5"/>
  <c r="F42" i="5" s="1"/>
  <c r="F28" i="5"/>
  <c r="F22" i="5"/>
  <c r="F23" i="5" s="1"/>
  <c r="D22" i="5"/>
  <c r="E3" i="4" l="1"/>
  <c r="G11" i="6"/>
  <c r="D50" i="6"/>
  <c r="D42" i="6"/>
  <c r="D34" i="6"/>
  <c r="D26" i="6"/>
  <c r="D19" i="6"/>
  <c r="D39" i="5"/>
  <c r="D43" i="5" s="1"/>
  <c r="D23" i="5"/>
  <c r="D30" i="5" s="1"/>
  <c r="F30" i="5"/>
  <c r="F39" i="5"/>
  <c r="F43" i="5" s="1"/>
  <c r="S15" i="9"/>
  <c r="R15" i="9" s="1"/>
  <c r="AA15" i="9"/>
  <c r="U15" i="9"/>
  <c r="Z15" i="9"/>
  <c r="T15" i="9"/>
  <c r="AC15" i="9"/>
  <c r="W15" i="9"/>
  <c r="D11" i="4"/>
  <c r="D8" i="4"/>
  <c r="A3" i="9"/>
  <c r="B17" i="8"/>
  <c r="C17" i="8"/>
  <c r="D17" i="8"/>
  <c r="E17" i="8"/>
  <c r="F17" i="8"/>
  <c r="G17" i="8"/>
  <c r="H17" i="8"/>
  <c r="I17" i="8"/>
  <c r="J17" i="8"/>
  <c r="K17" i="8"/>
  <c r="L17" i="8"/>
  <c r="M17" i="8"/>
  <c r="N17" i="8"/>
  <c r="O17" i="8"/>
  <c r="P17" i="8"/>
  <c r="Q17" i="8"/>
  <c r="R17" i="8"/>
  <c r="S17" i="8"/>
  <c r="T17" i="8"/>
  <c r="U17" i="8"/>
  <c r="V17" i="8"/>
  <c r="V22" i="8"/>
  <c r="V18" i="8"/>
  <c r="V21" i="8"/>
  <c r="V20" i="8"/>
  <c r="V19" i="8"/>
  <c r="V15" i="8"/>
  <c r="V14" i="8"/>
  <c r="V13" i="8"/>
  <c r="V12" i="8"/>
  <c r="D48" i="7"/>
  <c r="D23" i="4" s="1"/>
  <c r="C48" i="7"/>
  <c r="E23" i="4" s="1"/>
  <c r="D40" i="7"/>
  <c r="D22" i="4" s="1"/>
  <c r="C40" i="7"/>
  <c r="E22" i="4" s="1"/>
  <c r="F33" i="7"/>
  <c r="D21" i="4" s="1"/>
  <c r="D33" i="7"/>
  <c r="C33" i="7"/>
  <c r="E21" i="4" s="1"/>
  <c r="E25" i="7"/>
  <c r="D20" i="4" s="1"/>
  <c r="D25" i="7"/>
  <c r="C25" i="7"/>
  <c r="E20" i="4" s="1"/>
  <c r="F18" i="7"/>
  <c r="D19" i="4" s="1"/>
  <c r="E18" i="7"/>
  <c r="D18" i="7"/>
  <c r="C18" i="7"/>
  <c r="E19" i="4" s="1"/>
  <c r="E11" i="7"/>
  <c r="E34" i="5" s="1"/>
  <c r="D11" i="7"/>
  <c r="E33" i="5" s="1"/>
  <c r="C11" i="7"/>
  <c r="E17" i="4"/>
  <c r="B44" i="7"/>
  <c r="B36" i="7"/>
  <c r="B29" i="7"/>
  <c r="B21" i="7"/>
  <c r="B14" i="7"/>
  <c r="B7" i="7"/>
  <c r="D54" i="6"/>
  <c r="D12" i="4" s="1"/>
  <c r="D53" i="4" s="1"/>
  <c r="C54" i="6"/>
  <c r="E12" i="4" s="1"/>
  <c r="D46" i="6"/>
  <c r="C46" i="6"/>
  <c r="E11" i="4" s="1"/>
  <c r="D38" i="6"/>
  <c r="D10" i="4" s="1"/>
  <c r="C38" i="6"/>
  <c r="E10" i="4" s="1"/>
  <c r="D30" i="6"/>
  <c r="D9" i="4" s="1"/>
  <c r="C30" i="6"/>
  <c r="E9" i="4" s="1"/>
  <c r="D23" i="6"/>
  <c r="C23" i="6"/>
  <c r="E8" i="4" s="1"/>
  <c r="D15" i="6"/>
  <c r="E15" i="6"/>
  <c r="F15" i="6"/>
  <c r="G15" i="6"/>
  <c r="D7" i="4" s="1"/>
  <c r="C15" i="6"/>
  <c r="E7" i="4" s="1"/>
  <c r="D8" i="6"/>
  <c r="E8" i="6"/>
  <c r="F8" i="6"/>
  <c r="G8" i="6"/>
  <c r="D6" i="4" s="1"/>
  <c r="C8" i="6"/>
  <c r="E6" i="4" s="1"/>
  <c r="B11" i="6"/>
  <c r="B19" i="6" s="1"/>
  <c r="B34" i="6" s="1"/>
  <c r="B42" i="6" s="1"/>
  <c r="B50" i="6" s="1"/>
  <c r="D11" i="6"/>
  <c r="E11" i="6"/>
  <c r="F11" i="6"/>
  <c r="F44" i="3"/>
  <c r="E44" i="3"/>
  <c r="B2" i="3"/>
  <c r="B3" i="3"/>
  <c r="D63" i="4" l="1"/>
  <c r="D62" i="4"/>
  <c r="D52" i="4"/>
  <c r="D54" i="4" s="1"/>
  <c r="D49" i="4"/>
  <c r="E18" i="4"/>
  <c r="F11" i="7"/>
  <c r="D18" i="4" s="1"/>
  <c r="E13" i="4"/>
  <c r="B26" i="6"/>
  <c r="C22" i="8"/>
  <c r="D22" i="8"/>
  <c r="E22" i="8"/>
  <c r="F22" i="8"/>
  <c r="G22" i="8"/>
  <c r="H22" i="8"/>
  <c r="I22" i="8"/>
  <c r="J22" i="8"/>
  <c r="K22" i="8"/>
  <c r="L22" i="8"/>
  <c r="M22" i="8"/>
  <c r="N22" i="8"/>
  <c r="O22" i="8"/>
  <c r="P22" i="8"/>
  <c r="Q22" i="8"/>
  <c r="R22" i="8"/>
  <c r="S22" i="8"/>
  <c r="T22" i="8"/>
  <c r="U22" i="8"/>
  <c r="B22" i="8"/>
  <c r="C15" i="8"/>
  <c r="D15" i="8"/>
  <c r="E15" i="8"/>
  <c r="F15" i="8"/>
  <c r="G15" i="8"/>
  <c r="H15" i="8"/>
  <c r="I15" i="8"/>
  <c r="J15" i="8"/>
  <c r="K15" i="8"/>
  <c r="L15" i="8"/>
  <c r="M15" i="8"/>
  <c r="N15" i="8"/>
  <c r="O15" i="8"/>
  <c r="P15" i="8"/>
  <c r="Q15" i="8"/>
  <c r="R15" i="8"/>
  <c r="S15" i="8"/>
  <c r="T15" i="8"/>
  <c r="U15" i="8"/>
  <c r="B15" i="8"/>
  <c r="M14" i="9"/>
  <c r="D64" i="4" l="1"/>
  <c r="E33" i="4"/>
  <c r="E27" i="4"/>
  <c r="E24" i="4"/>
  <c r="E28" i="4" s="1"/>
  <c r="W14" i="9"/>
  <c r="U14" i="9"/>
  <c r="V14" i="9"/>
  <c r="P14" i="9"/>
  <c r="Q14" i="9" s="1"/>
  <c r="S14" i="9"/>
  <c r="X14" i="9"/>
  <c r="T14" i="9"/>
  <c r="E34" i="4"/>
  <c r="F28" i="8"/>
  <c r="F27" i="8"/>
  <c r="F26" i="8"/>
  <c r="F25" i="8"/>
  <c r="N6" i="8"/>
  <c r="N5" i="8"/>
  <c r="N4" i="8"/>
  <c r="F8" i="8"/>
  <c r="E8" i="8"/>
  <c r="D8" i="8"/>
  <c r="B8" i="8"/>
  <c r="C5" i="8"/>
  <c r="G5" i="8" s="1"/>
  <c r="C4" i="8"/>
  <c r="E29" i="4" l="1"/>
  <c r="E35" i="4"/>
  <c r="R14" i="9"/>
  <c r="N7" i="8"/>
  <c r="F29" i="8"/>
  <c r="F31" i="8" s="1"/>
  <c r="C8" i="8"/>
  <c r="G4" i="8"/>
  <c r="G8" i="8" s="1"/>
  <c r="AC21" i="9" l="1"/>
  <c r="AB21" i="9"/>
  <c r="AA21" i="9"/>
  <c r="K21" i="9"/>
  <c r="J21" i="9"/>
  <c r="I21" i="9"/>
  <c r="H21" i="9"/>
  <c r="G13" i="9"/>
  <c r="L13" i="9" s="1"/>
  <c r="G12" i="9"/>
  <c r="L12" i="9" s="1"/>
  <c r="G11" i="9"/>
  <c r="L11" i="9" s="1"/>
  <c r="G10" i="9"/>
  <c r="E28" i="5"/>
  <c r="E22" i="5"/>
  <c r="E39" i="5" s="1"/>
  <c r="E43" i="5" s="1"/>
  <c r="D13" i="4"/>
  <c r="D48" i="4" s="1"/>
  <c r="D50" i="4" l="1"/>
  <c r="D33" i="4"/>
  <c r="D27" i="4"/>
  <c r="M11" i="9"/>
  <c r="G21" i="9"/>
  <c r="L10" i="9"/>
  <c r="E23" i="5"/>
  <c r="E30" i="5" s="1"/>
  <c r="E35" i="5" s="1"/>
  <c r="D4" i="7" s="1"/>
  <c r="E4" i="7" s="1"/>
  <c r="D17" i="4" s="1"/>
  <c r="E38" i="5"/>
  <c r="E42" i="5" s="1"/>
  <c r="M12" i="9"/>
  <c r="M13" i="9"/>
  <c r="D24" i="4" l="1"/>
  <c r="D34" i="4"/>
  <c r="D35" i="4" s="1"/>
  <c r="Y12" i="9"/>
  <c r="T12" i="9"/>
  <c r="S12" i="9"/>
  <c r="U12" i="9"/>
  <c r="P12" i="9"/>
  <c r="Q12" i="9" s="1"/>
  <c r="V12" i="9"/>
  <c r="V21" i="9" s="1"/>
  <c r="W12" i="9"/>
  <c r="W21" i="9" s="1"/>
  <c r="X12" i="9"/>
  <c r="X21" i="9" s="1"/>
  <c r="Z12" i="9"/>
  <c r="Z21" i="9" s="1"/>
  <c r="S11" i="9"/>
  <c r="U11" i="9"/>
  <c r="U21" i="9" s="1"/>
  <c r="P11" i="9"/>
  <c r="Q11" i="9" s="1"/>
  <c r="T11" i="9"/>
  <c r="U13" i="9"/>
  <c r="S13" i="9"/>
  <c r="R13" i="9" s="1"/>
  <c r="P13" i="9"/>
  <c r="Q13" i="9" s="1"/>
  <c r="T13" i="9"/>
  <c r="M10" i="9"/>
  <c r="L21" i="9"/>
  <c r="AD21" i="9"/>
  <c r="D28" i="4" l="1"/>
  <c r="D29" i="4" s="1"/>
  <c r="D60" i="4"/>
  <c r="R11" i="9"/>
  <c r="R12" i="9"/>
  <c r="P10" i="9"/>
  <c r="Q10" i="9" s="1"/>
  <c r="S10" i="9"/>
  <c r="Q21" i="9"/>
  <c r="Y21" i="9"/>
  <c r="M21" i="9"/>
  <c r="P21" i="9"/>
  <c r="T21" i="9"/>
  <c r="AE21" i="9"/>
  <c r="R10" i="9" l="1"/>
  <c r="R21" i="9" s="1"/>
  <c r="S21" i="9"/>
  <c r="L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s>
  <commentList>
    <comment ref="K9" authorId="0" shapeId="0" xr:uid="{EC00A89A-0F2A-4418-BB6A-DB6AA7C2CD18}">
      <text>
        <r>
          <rPr>
            <b/>
            <sz val="9"/>
            <color indexed="81"/>
            <rFont val="Tahoma"/>
            <family val="2"/>
          </rPr>
          <t>gebruiker:</t>
        </r>
        <r>
          <rPr>
            <sz val="9"/>
            <color indexed="81"/>
            <rFont val="Tahoma"/>
            <family val="2"/>
          </rPr>
          <t xml:space="preserve">
wordt pas in rekening gebracht bij begraven</t>
        </r>
      </text>
    </comment>
    <comment ref="C10" authorId="0" shapeId="0" xr:uid="{3B1CEE31-A600-4790-A7A2-33D5A0F6F1E5}">
      <text>
        <r>
          <rPr>
            <b/>
            <sz val="9"/>
            <color indexed="81"/>
            <rFont val="Tahoma"/>
            <family val="2"/>
          </rPr>
          <t>gebruiker:</t>
        </r>
        <r>
          <rPr>
            <sz val="9"/>
            <color indexed="81"/>
            <rFont val="Tahoma"/>
            <family val="2"/>
          </rPr>
          <t xml:space="preserve">
Contractnummer invoeren
</t>
        </r>
      </text>
    </comment>
    <comment ref="D10" authorId="0" shapeId="0" xr:uid="{D577FA7A-A702-49BC-B988-235E22F03CEB}">
      <text>
        <r>
          <rPr>
            <b/>
            <sz val="9"/>
            <color indexed="81"/>
            <rFont val="Tahoma"/>
            <family val="2"/>
          </rPr>
          <t>gebruiker:</t>
        </r>
        <r>
          <rPr>
            <sz val="9"/>
            <color indexed="81"/>
            <rFont val="Tahoma"/>
            <family val="2"/>
          </rPr>
          <t xml:space="preserve">
ingangsdatum contract</t>
        </r>
      </text>
    </comment>
    <comment ref="E10" authorId="0" shapeId="0" xr:uid="{52A3F541-B639-4937-8802-5D6F64E79577}">
      <text>
        <r>
          <rPr>
            <b/>
            <sz val="9"/>
            <color indexed="81"/>
            <rFont val="Tahoma"/>
            <family val="2"/>
          </rPr>
          <t>gebruiker:</t>
        </r>
        <r>
          <rPr>
            <sz val="9"/>
            <color indexed="81"/>
            <rFont val="Tahoma"/>
            <family val="2"/>
          </rPr>
          <t xml:space="preserve">
einddatum conctract
</t>
        </r>
      </text>
    </comment>
    <comment ref="G10" authorId="0" shapeId="0" xr:uid="{BD9F66B7-D809-4E86-A86B-1E475BFB088E}">
      <text>
        <r>
          <rPr>
            <b/>
            <sz val="9"/>
            <color indexed="81"/>
            <rFont val="Tahoma"/>
            <family val="2"/>
          </rPr>
          <t>gebruiker:</t>
        </r>
        <r>
          <rPr>
            <sz val="9"/>
            <color indexed="81"/>
            <rFont val="Tahoma"/>
            <family val="2"/>
          </rPr>
          <t xml:space="preserve">
Hier totaal bedrag van het contract invullen
</t>
        </r>
      </text>
    </comment>
    <comment ref="M10" authorId="0" shapeId="0" xr:uid="{175CED8C-37BF-4C8E-8893-0F0004A533F2}">
      <text>
        <r>
          <rPr>
            <b/>
            <sz val="9"/>
            <color indexed="81"/>
            <rFont val="Tahoma"/>
            <family val="2"/>
          </rPr>
          <t>gebruiker:</t>
        </r>
        <r>
          <rPr>
            <sz val="9"/>
            <color indexed="81"/>
            <rFont val="Tahoma"/>
            <family val="2"/>
          </rPr>
          <t xml:space="preserve">
Dit bedrag kan gesplitst worden in grafrecht, onderhoud en overige</t>
        </r>
      </text>
    </comment>
    <comment ref="P10" authorId="0" shapeId="0" xr:uid="{05AB3F9E-0A98-44DC-AC9C-AE729ACDF45F}">
      <text>
        <r>
          <rPr>
            <b/>
            <sz val="9"/>
            <color indexed="81"/>
            <rFont val="Tahoma"/>
            <family val="2"/>
          </rPr>
          <t>gebruiker:</t>
        </r>
        <r>
          <rPr>
            <sz val="9"/>
            <color indexed="81"/>
            <rFont val="Tahoma"/>
            <family val="2"/>
          </rPr>
          <t xml:space="preserve">
Cumulatieve vrijval
</t>
        </r>
      </text>
    </comment>
  </commentList>
</comments>
</file>

<file path=xl/sharedStrings.xml><?xml version="1.0" encoding="utf-8"?>
<sst xmlns="http://schemas.openxmlformats.org/spreadsheetml/2006/main" count="298" uniqueCount="223">
  <si>
    <t>BP 01</t>
  </si>
  <si>
    <t>JAARREKENING van de kerkelijke Begraafplaats</t>
  </si>
  <si>
    <t>Boekjaar</t>
  </si>
  <si>
    <t xml:space="preserve">Opgesteld door </t>
  </si>
  <si>
    <t>Eigenaar van de begraafplaats</t>
  </si>
  <si>
    <t>Beheerder van de begraafplaats</t>
  </si>
  <si>
    <t>Kerkelijke Gemeente :</t>
  </si>
  <si>
    <t>Naam begraafplaats</t>
  </si>
  <si>
    <t>Adres</t>
  </si>
  <si>
    <t>Postcode</t>
  </si>
  <si>
    <t>Plaats</t>
  </si>
  <si>
    <t xml:space="preserve">Juridische vorm*: </t>
  </si>
  <si>
    <t>Heeft de begraafplaats een monumentale status?</t>
  </si>
  <si>
    <t>Ja/Nee</t>
  </si>
  <si>
    <t>College van Kerkrentmeesters</t>
  </si>
  <si>
    <t>Voorzitter</t>
  </si>
  <si>
    <t>Naam:</t>
  </si>
  <si>
    <t>……………………………………………..</t>
  </si>
  <si>
    <t>Secretaris</t>
  </si>
  <si>
    <t>………………………………………………..</t>
  </si>
  <si>
    <t>Penningmeester</t>
  </si>
  <si>
    <t>Scriba kerkenraad</t>
  </si>
  <si>
    <t>De administratie van de begraafplaats berust bij:</t>
  </si>
  <si>
    <t>De jaarrekening van de begraafplaats is gecontroleerd door:</t>
  </si>
  <si>
    <t xml:space="preserve">Van bovengenoemde personen geldt  </t>
  </si>
  <si>
    <t>(naam) ………………………………………………..</t>
  </si>
  <si>
    <t>voor deze jaarrekening van de begraafplaats als contactpersoon/correspondentieadres</t>
  </si>
  <si>
    <t xml:space="preserve">mailadres: </t>
  </si>
  <si>
    <t>Overzicht capaciteit</t>
  </si>
  <si>
    <t>Maximale Capaciteit begraafplaats</t>
  </si>
  <si>
    <t>Uitgegeven grafrechten op graven</t>
  </si>
  <si>
    <t>Nog uit te geven grafrechten</t>
  </si>
  <si>
    <t>Nog beschikbare begraafplaatsen</t>
  </si>
  <si>
    <t>Capaciteit urnenbewaarplaatsen</t>
  </si>
  <si>
    <t>Uitgegeven urnenrechten</t>
  </si>
  <si>
    <t>Nog uit te geven urnenrechten</t>
  </si>
  <si>
    <t>Balansrekeningen</t>
  </si>
  <si>
    <t>Bezittingen/vorderingen</t>
  </si>
  <si>
    <t>29.01</t>
  </si>
  <si>
    <t>Onroerend goed</t>
  </si>
  <si>
    <t>29.02</t>
  </si>
  <si>
    <t>Inventaris en installaties</t>
  </si>
  <si>
    <t>29.03</t>
  </si>
  <si>
    <t>Financiële vaste activa</t>
  </si>
  <si>
    <t>29.04</t>
  </si>
  <si>
    <t>Voorraden</t>
  </si>
  <si>
    <t>29.05</t>
  </si>
  <si>
    <t>Debiteuren en overige vorderingen</t>
  </si>
  <si>
    <t>29.06</t>
  </si>
  <si>
    <t>Liquide middelen</t>
  </si>
  <si>
    <t>29.07</t>
  </si>
  <si>
    <t>Rekening courant gemeente</t>
  </si>
  <si>
    <t>Totaal van de activa</t>
  </si>
  <si>
    <t>Vermogen</t>
  </si>
  <si>
    <t>29.21</t>
  </si>
  <si>
    <t>Algemene reserve </t>
  </si>
  <si>
    <t>29.22</t>
  </si>
  <si>
    <t>Bestemmingsreserves en -fondsen</t>
  </si>
  <si>
    <t>29.23</t>
  </si>
  <si>
    <t>Voorzieningen</t>
  </si>
  <si>
    <t>29.24</t>
  </si>
  <si>
    <t>Langlopende schulden</t>
  </si>
  <si>
    <t>29.25</t>
  </si>
  <si>
    <t>Vooruit ontvangen gelden uit contracten</t>
  </si>
  <si>
    <t>29.26</t>
  </si>
  <si>
    <t>Crediteuren en overige schulden</t>
  </si>
  <si>
    <t>Totaal van de passiva</t>
  </si>
  <si>
    <t>In FRIS wordt dan opgenomen</t>
  </si>
  <si>
    <t>02.30 Begraafplaatsen</t>
  </si>
  <si>
    <t>21.96 Reserves begraafplaatsen</t>
  </si>
  <si>
    <t>23.40 Passiva begraafplaatsen</t>
  </si>
  <si>
    <t>29.51</t>
  </si>
  <si>
    <t>Opbrengst uitvaarten</t>
  </si>
  <si>
    <t>29.52</t>
  </si>
  <si>
    <t>Gebruik faciliteiten</t>
  </si>
  <si>
    <t>Vrijval rechten en onderhoud</t>
  </si>
  <si>
    <t>29.54</t>
  </si>
  <si>
    <t>Overige opbrengsten</t>
  </si>
  <si>
    <t>Totale baten (A)</t>
  </si>
  <si>
    <t>29.71</t>
  </si>
  <si>
    <t>Kosten uitvaarten</t>
  </si>
  <si>
    <t>29.72</t>
  </si>
  <si>
    <t>Gebruikskosten faciliteiten</t>
  </si>
  <si>
    <t>29.73</t>
  </si>
  <si>
    <t>Onderhoudskosten</t>
  </si>
  <si>
    <t>29.74</t>
  </si>
  <si>
    <t>Afschrijvingskosten</t>
  </si>
  <si>
    <t>29.75</t>
  </si>
  <si>
    <t>Dotaties aan voorzieningen</t>
  </si>
  <si>
    <t>29.76</t>
  </si>
  <si>
    <t>Beheer en administratie</t>
  </si>
  <si>
    <t>29.77</t>
  </si>
  <si>
    <t>Personeelskosten</t>
  </si>
  <si>
    <t>29.78</t>
  </si>
  <si>
    <t>Overige kosten</t>
  </si>
  <si>
    <t>Totale lasten (A)</t>
  </si>
  <si>
    <t>Operationeel resultaat (A)</t>
  </si>
  <si>
    <t>Incidentele baten en lasten</t>
  </si>
  <si>
    <t>29.91</t>
  </si>
  <si>
    <t>Incidentele baten</t>
  </si>
  <si>
    <t>29.92</t>
  </si>
  <si>
    <t>Incidentele lasten </t>
  </si>
  <si>
    <t>Totaal Incidentele baten en lasten (B)</t>
  </si>
  <si>
    <t>Resultaat verslagjaar (A + B)</t>
  </si>
  <si>
    <t>29.98</t>
  </si>
  <si>
    <t>29.99</t>
  </si>
  <si>
    <t>95.50</t>
  </si>
  <si>
    <t xml:space="preserve"> Baten begraafplaatsen</t>
  </si>
  <si>
    <t>65.50</t>
  </si>
  <si>
    <t xml:space="preserve"> Lasten begraafplaatsen</t>
  </si>
  <si>
    <t>voorbeeld:</t>
  </si>
  <si>
    <t xml:space="preserve">Wij hebben hier een voorbeeld opgenomen zoals dat door een van de begraafplaatsen wordt gebruikt. </t>
  </si>
  <si>
    <t xml:space="preserve">Dit is slechts een voorbeeld, uiteraard bepaalt uzelf welk systeem u hanteert, als de berekeningen en de aansluiting met het grootboek maar juist zijn. </t>
  </si>
  <si>
    <t>contract</t>
  </si>
  <si>
    <t>vrijval via</t>
  </si>
  <si>
    <t>vrijval per jaar</t>
  </si>
  <si>
    <t>vrijval</t>
  </si>
  <si>
    <t>controle</t>
  </si>
  <si>
    <t>grafnummer</t>
  </si>
  <si>
    <t>contractnr.</t>
  </si>
  <si>
    <t>ingangsdatum</t>
  </si>
  <si>
    <t>recht tot</t>
  </si>
  <si>
    <t>duur in jaren</t>
  </si>
  <si>
    <t>bedrag</t>
  </si>
  <si>
    <t>grafrecht</t>
  </si>
  <si>
    <t>onderhoud</t>
  </si>
  <si>
    <t>extra kosten</t>
  </si>
  <si>
    <t>bijzetten</t>
  </si>
  <si>
    <t>tgv exploitatie</t>
  </si>
  <si>
    <t>resterend</t>
  </si>
  <si>
    <t>a-1</t>
  </si>
  <si>
    <t>a-2</t>
  </si>
  <si>
    <t>enz</t>
  </si>
  <si>
    <t>beschikbare graven</t>
  </si>
  <si>
    <t>rechten</t>
  </si>
  <si>
    <t>overige</t>
  </si>
  <si>
    <t>vrijval p.jr.</t>
  </si>
  <si>
    <t>lopend 1e contract - 20 jaar</t>
  </si>
  <si>
    <t>verlengd contract - 10 jaar</t>
  </si>
  <si>
    <t>contract onbepaalde tijd</t>
  </si>
  <si>
    <t>vrij</t>
  </si>
  <si>
    <t>totalen</t>
  </si>
  <si>
    <t>Baten (gemiddelden over een periode van 5 jaar)</t>
  </si>
  <si>
    <t>jaar 1-5</t>
  </si>
  <si>
    <t>jaar 6-10</t>
  </si>
  <si>
    <t>jaar 11-15</t>
  </si>
  <si>
    <t>jaar 16-20</t>
  </si>
  <si>
    <t>totaal 1-20</t>
  </si>
  <si>
    <t>Opbrengsten uit afgesloten grafaktes/contracten</t>
  </si>
  <si>
    <t>Opbrengsten uit contract verlengingen</t>
  </si>
  <si>
    <t>Overige, zoals giften, subsidies, legaten.</t>
  </si>
  <si>
    <t>Lasten  (gemiddelden over een periode van 5 jaar)</t>
  </si>
  <si>
    <t>Dotatie onderhoud op basis van het meerjarig onderhoudsplan. </t>
  </si>
  <si>
    <t>Overige kosten zoals administratiekosten, verzekering etc.</t>
  </si>
  <si>
    <t>Afschrijvingen </t>
  </si>
  <si>
    <r>
      <rPr>
        <sz val="11"/>
        <color rgb="FF000000"/>
        <rFont val="Calibri"/>
        <family val="2"/>
      </rPr>
      <t>Oninbare bedragen</t>
    </r>
    <r>
      <rPr>
        <sz val="8"/>
        <color theme="1"/>
        <rFont val="Times New Roman"/>
        <family val="1"/>
      </rPr>
      <t> </t>
    </r>
  </si>
  <si>
    <t>noodzakelijke voorziening</t>
  </si>
  <si>
    <t>Omschrijving</t>
  </si>
  <si>
    <t>Investeringen (+) en desinvesteringen (-)</t>
  </si>
  <si>
    <t>Herwaardering (+/-)</t>
  </si>
  <si>
    <t>Mutaties</t>
  </si>
  <si>
    <t>29.27</t>
  </si>
  <si>
    <t>begroting</t>
  </si>
  <si>
    <t>werkelijk</t>
  </si>
  <si>
    <t>werkeljk</t>
  </si>
  <si>
    <t>verlenging</t>
  </si>
  <si>
    <t>Totaal</t>
  </si>
  <si>
    <t>Stilleven</t>
  </si>
  <si>
    <t>* Kerkelijke begraafplaats, Vereniging, Protestantse Stichting</t>
  </si>
  <si>
    <t>Afschrijving via baten en lasten</t>
  </si>
  <si>
    <t>Resultaat Expl.rekening</t>
  </si>
  <si>
    <t>Toevoeging via resultaatbestemming</t>
  </si>
  <si>
    <t>Ontrekking via resultaatbestemming</t>
  </si>
  <si>
    <t xml:space="preserve">Toevoeging via resultatenrekening </t>
  </si>
  <si>
    <t>Ontrekking niet via resultatenrekening</t>
  </si>
  <si>
    <t xml:space="preserve">Dit is een voorbeeld, gebaseerd op de richtlijn. U kunt de bedragen en jaren naar uw eigen situatie aanpassen. </t>
  </si>
  <si>
    <t>Totalen</t>
  </si>
  <si>
    <t>Toevoegen aan 21.96</t>
  </si>
  <si>
    <t>Onttrekken aan 21.96</t>
  </si>
  <si>
    <t>Fris vermeldt in Exploitatie</t>
  </si>
  <si>
    <t>Buitenweg 55</t>
  </si>
  <si>
    <t>Preses kerkenraad</t>
  </si>
  <si>
    <t>Opbrengsten en baten</t>
  </si>
  <si>
    <t>Uitgaven en kosten</t>
  </si>
  <si>
    <t>Toevoegingen</t>
  </si>
  <si>
    <t>Onttrekkingen</t>
  </si>
  <si>
    <t>Mutatie in Bestemmingsreserves-fondsen ( C )</t>
  </si>
  <si>
    <t>naar Algemene reserve (D)</t>
  </si>
  <si>
    <t>29.53</t>
  </si>
  <si>
    <t xml:space="preserve">Vul hier het boekjaar in. </t>
  </si>
  <si>
    <t>Datum eindbalans</t>
  </si>
  <si>
    <t>Datum beginbalans</t>
  </si>
  <si>
    <t>graag de datum invullen in verband met verwijzing naar andere pagina's.</t>
  </si>
  <si>
    <t>betreft boekjaar</t>
  </si>
  <si>
    <t xml:space="preserve">In dit voorbeeld wordt ervan uitgegaan dat, ongeacht de ingangsdatum van het contract, in het eerst jaar volledig wordt afgeschreven. </t>
  </si>
  <si>
    <t>vooruitontv.gelden</t>
  </si>
  <si>
    <t>t/m 2021</t>
  </si>
  <si>
    <t xml:space="preserve"> </t>
  </si>
  <si>
    <t>resterende looptijd</t>
  </si>
  <si>
    <t>jaren</t>
  </si>
  <si>
    <t>verstreken jaren t/m 2021</t>
  </si>
  <si>
    <t xml:space="preserve">na </t>
  </si>
  <si>
    <t>getal komende vrijval</t>
  </si>
  <si>
    <t xml:space="preserve">De jaren moeten zelf verder worden aangevuld. </t>
  </si>
  <si>
    <t xml:space="preserve">als u meer begraafplaatsen hebt, eventueel per begraafplaats een opstelling maken en daarna samenvoegen. </t>
  </si>
  <si>
    <t>Nieuwe contracten (+)</t>
  </si>
  <si>
    <t>Jaarlijkse vrijval (-)</t>
  </si>
  <si>
    <t>Controle op evenwicht in de balans</t>
  </si>
  <si>
    <t>Totale activa</t>
  </si>
  <si>
    <t xml:space="preserve">Totale passiva </t>
  </si>
  <si>
    <t>Controle saldo (moet nul zijn)</t>
  </si>
  <si>
    <t>Mutaties in FRIS</t>
  </si>
  <si>
    <t>Voeg in FRIS aan beide rekeningen één extra specificatieregel toe:</t>
  </si>
  <si>
    <t xml:space="preserve">Eliminatie rekening-courant </t>
  </si>
  <si>
    <t>Controletelling (moet nul zijn)</t>
  </si>
  <si>
    <t>De correctie verloopt als volgt:</t>
  </si>
  <si>
    <t>Op rekening 25.40 RC begraafplaats staat</t>
  </si>
  <si>
    <t xml:space="preserve">Op rekening 02.30 Begraafplaatsen staat </t>
  </si>
  <si>
    <t>Eindsaldo</t>
  </si>
  <si>
    <t>Op rekening 11.30 RC begraafplaats staat</t>
  </si>
  <si>
    <t>Heeft de begraafplaats een schuld aan de gemeente (zie 29.27), dan geldt:</t>
  </si>
  <si>
    <t>Heeft de begraafplaats een vordering op de gemeente (zie 29.07), dan geldt:</t>
  </si>
  <si>
    <t xml:space="preserve">Op rekening 23.40 Pass. Begraafplaatsen staat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</si>
</sst>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48" x14ac:knownFonts="1">
    <font>
      <sz val="11"/>
      <color theme="1"/>
      <name val="Calibri"/>
      <family val="2"/>
      <scheme val="minor"/>
    </font>
    <font>
      <b/>
      <sz val="14"/>
      <name val="Arial"/>
      <family val="2"/>
    </font>
    <font>
      <sz val="11"/>
      <name val="Times New Roman"/>
      <family val="1"/>
    </font>
    <font>
      <b/>
      <sz val="18"/>
      <name val="Arial"/>
      <family val="2"/>
    </font>
    <font>
      <sz val="14"/>
      <name val="Arial"/>
      <family val="2"/>
    </font>
    <font>
      <sz val="10"/>
      <name val="Arial"/>
      <family val="2"/>
    </font>
    <font>
      <sz val="11"/>
      <name val="Calibri"/>
      <family val="2"/>
    </font>
    <font>
      <sz val="11"/>
      <color indexed="10"/>
      <name val="Calibri"/>
      <family val="2"/>
    </font>
    <font>
      <sz val="8"/>
      <name val="Arial"/>
      <family val="2"/>
    </font>
    <font>
      <sz val="10"/>
      <color indexed="10"/>
      <name val="Arial"/>
      <family val="2"/>
    </font>
    <font>
      <sz val="11"/>
      <color indexed="10"/>
      <name val="Times New Roman"/>
      <family val="1"/>
    </font>
    <font>
      <i/>
      <sz val="10"/>
      <name val="Arial"/>
      <family val="2"/>
    </font>
    <font>
      <sz val="10"/>
      <color indexed="8"/>
      <name val="Arial"/>
      <family val="2"/>
    </font>
    <font>
      <sz val="8"/>
      <color theme="1"/>
      <name val="Calibri"/>
      <family val="2"/>
      <scheme val="minor"/>
    </font>
    <font>
      <b/>
      <sz val="8"/>
      <color rgb="FF000000"/>
      <name val="Calibri"/>
      <family val="2"/>
      <scheme val="minor"/>
    </font>
    <font>
      <sz val="8"/>
      <color rgb="FF000000"/>
      <name val="Calibri"/>
      <family val="2"/>
      <scheme val="minor"/>
    </font>
    <font>
      <b/>
      <sz val="14"/>
      <color indexed="8"/>
      <name val="Calibri"/>
      <family val="2"/>
    </font>
    <font>
      <b/>
      <sz val="11"/>
      <color indexed="8"/>
      <name val="Calibri"/>
      <family val="2"/>
    </font>
    <font>
      <sz val="14"/>
      <color indexed="8"/>
      <name val="Calibri"/>
      <family val="2"/>
    </font>
    <font>
      <sz val="8"/>
      <color indexed="8"/>
      <name val="Calibri"/>
      <family val="2"/>
    </font>
    <font>
      <sz val="7"/>
      <color indexed="8"/>
      <name val="Calibri"/>
      <family val="2"/>
    </font>
    <font>
      <sz val="8"/>
      <color indexed="8"/>
      <name val="Arial"/>
      <family val="2"/>
    </font>
    <font>
      <sz val="7"/>
      <name val="Arial"/>
      <family val="2"/>
    </font>
    <font>
      <b/>
      <sz val="9"/>
      <color indexed="81"/>
      <name val="Tahoma"/>
      <family val="2"/>
    </font>
    <font>
      <sz val="9"/>
      <color indexed="81"/>
      <name val="Tahoma"/>
      <family val="2"/>
    </font>
    <font>
      <sz val="11"/>
      <color theme="1"/>
      <name val="Calibri"/>
      <family val="2"/>
    </font>
    <font>
      <sz val="11"/>
      <color rgb="FF000000"/>
      <name val="Calibri"/>
      <family val="2"/>
    </font>
    <font>
      <sz val="10"/>
      <color rgb="FF000000"/>
      <name val="Symbol"/>
      <family val="2"/>
      <charset val="2"/>
    </font>
    <font>
      <sz val="8"/>
      <color theme="1"/>
      <name val="Times New Roman"/>
      <family val="1"/>
    </font>
    <font>
      <sz val="10"/>
      <color rgb="FF000000"/>
      <name val="Symbol"/>
      <family val="1"/>
      <charset val="2"/>
    </font>
    <font>
      <sz val="11"/>
      <color rgb="FF333333"/>
      <name val="Arial"/>
      <family val="2"/>
    </font>
    <font>
      <sz val="8"/>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rgb="FF333333"/>
      <name val="Calibri"/>
      <family val="2"/>
      <scheme val="minor"/>
    </font>
    <font>
      <sz val="11"/>
      <color rgb="FFFF0000"/>
      <name val="Calibri"/>
      <family val="2"/>
      <scheme val="minor"/>
    </font>
    <font>
      <sz val="14"/>
      <color rgb="FFFF0000"/>
      <name val="Arial"/>
      <family val="2"/>
    </font>
    <font>
      <sz val="11"/>
      <color rgb="FFFF0000"/>
      <name val="Times New Roman"/>
      <family val="1"/>
    </font>
    <font>
      <sz val="11"/>
      <name val="Arial"/>
      <family val="2"/>
    </font>
    <font>
      <sz val="11"/>
      <color rgb="FFFF0000"/>
      <name val="Arial"/>
      <family val="2"/>
    </font>
    <font>
      <sz val="7"/>
      <color theme="1"/>
      <name val="Calibri"/>
      <family val="2"/>
    </font>
    <font>
      <sz val="7"/>
      <color theme="1"/>
      <name val="Calibri"/>
      <family val="2"/>
      <scheme val="minor"/>
    </font>
    <font>
      <b/>
      <sz val="8"/>
      <color indexed="8"/>
      <name val="Calibri"/>
      <family val="2"/>
    </font>
    <font>
      <b/>
      <sz val="7"/>
      <color theme="1"/>
      <name val="Calibri"/>
      <family val="2"/>
    </font>
    <font>
      <b/>
      <sz val="8"/>
      <color theme="1"/>
      <name val="Calibri"/>
      <family val="2"/>
      <scheme val="minor"/>
    </font>
    <font>
      <sz val="11"/>
      <color rgb="FF333333"/>
      <name val="Calibri"/>
      <family val="2"/>
    </font>
  </fonts>
  <fills count="7">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rgb="FFFFFF00"/>
        <bgColor indexed="64"/>
      </patternFill>
    </fill>
    <fill>
      <patternFill patternType="solid">
        <fgColor rgb="FFFFFFFF"/>
        <bgColor indexed="64"/>
      </patternFill>
    </fill>
    <fill>
      <patternFill patternType="solid">
        <fgColor theme="7"/>
        <bgColor indexed="64"/>
      </patternFill>
    </fill>
  </fills>
  <borders count="27">
    <border>
      <left/>
      <right/>
      <top/>
      <bottom/>
      <diagonal/>
    </border>
    <border>
      <left/>
      <right/>
      <top/>
      <bottom style="dash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17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 fontId="4" fillId="2" borderId="0" xfId="0" applyNumberFormat="1" applyFont="1" applyFill="1" applyAlignment="1" applyProtection="1">
      <alignment horizontal="left"/>
      <protection locked="0"/>
    </xf>
    <xf numFmtId="0" fontId="5" fillId="0" borderId="0" xfId="0" applyFont="1"/>
    <xf numFmtId="0" fontId="6" fillId="0" borderId="0" xfId="0" applyFont="1"/>
    <xf numFmtId="0" fontId="6" fillId="2" borderId="0" xfId="0"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7"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horizontal="center" vertical="center" readingOrder="1"/>
    </xf>
    <xf numFmtId="0" fontId="0" fillId="0" borderId="0" xfId="0" applyAlignment="1">
      <alignment horizontal="center" vertical="center" readingOrder="1"/>
    </xf>
    <xf numFmtId="0" fontId="5" fillId="0" borderId="0" xfId="0" applyFont="1" applyAlignment="1">
      <alignment readingOrder="1"/>
    </xf>
    <xf numFmtId="0" fontId="11" fillId="0" borderId="0" xfId="0" applyFont="1"/>
    <xf numFmtId="0" fontId="5" fillId="0" borderId="0" xfId="0" applyFont="1" applyAlignment="1">
      <alignment horizontal="right"/>
    </xf>
    <xf numFmtId="49" fontId="5" fillId="2" borderId="0" xfId="0" applyNumberFormat="1" applyFont="1" applyFill="1" applyProtection="1">
      <protection locked="0"/>
    </xf>
    <xf numFmtId="49" fontId="5" fillId="0" borderId="0" xfId="0" applyNumberFormat="1" applyFont="1" applyProtection="1">
      <protection locked="0"/>
    </xf>
    <xf numFmtId="0" fontId="5" fillId="0" borderId="0" xfId="0" applyFont="1" applyProtection="1">
      <protection locked="0"/>
    </xf>
    <xf numFmtId="0" fontId="5" fillId="0" borderId="1" xfId="0" quotePrefix="1" applyFont="1" applyBorder="1"/>
    <xf numFmtId="0" fontId="5" fillId="0" borderId="1" xfId="0" applyFont="1" applyBorder="1"/>
    <xf numFmtId="0" fontId="5" fillId="0" borderId="1" xfId="0" applyFont="1" applyBorder="1" applyProtection="1">
      <protection locked="0"/>
    </xf>
    <xf numFmtId="0" fontId="5" fillId="0" borderId="2" xfId="0" applyFont="1" applyBorder="1"/>
    <xf numFmtId="0" fontId="5" fillId="0" borderId="3" xfId="0" applyFont="1" applyBorder="1"/>
    <xf numFmtId="0" fontId="5" fillId="2" borderId="0" xfId="0" applyFont="1" applyFill="1" applyProtection="1">
      <protection locked="0"/>
    </xf>
    <xf numFmtId="49" fontId="5" fillId="0" borderId="0" xfId="0" applyNumberFormat="1" applyFont="1"/>
    <xf numFmtId="0" fontId="0" fillId="0" borderId="4" xfId="0" applyBorder="1"/>
    <xf numFmtId="0" fontId="5" fillId="0" borderId="4" xfId="0" applyFont="1" applyBorder="1"/>
    <xf numFmtId="0" fontId="12" fillId="0" borderId="0" xfId="0" applyFont="1"/>
    <xf numFmtId="1" fontId="12" fillId="0" borderId="4" xfId="0" applyNumberFormat="1" applyFont="1" applyBorder="1"/>
    <xf numFmtId="1" fontId="5" fillId="0" borderId="4" xfId="0" applyNumberFormat="1" applyFont="1" applyBorder="1"/>
    <xf numFmtId="0" fontId="5" fillId="2" borderId="4" xfId="0" applyFont="1" applyFill="1" applyBorder="1" applyProtection="1">
      <protection locked="0"/>
    </xf>
    <xf numFmtId="0" fontId="12" fillId="2" borderId="4" xfId="0" applyFont="1" applyFill="1" applyBorder="1" applyProtection="1">
      <protection locked="0"/>
    </xf>
    <xf numFmtId="0" fontId="12" fillId="0" borderId="4" xfId="0" applyFont="1" applyBorder="1"/>
    <xf numFmtId="0" fontId="0" fillId="2" borderId="4" xfId="0" applyFill="1" applyBorder="1" applyProtection="1">
      <protection locked="0"/>
    </xf>
    <xf numFmtId="0" fontId="13" fillId="0" borderId="0" xfId="0" applyFont="1"/>
    <xf numFmtId="0" fontId="14" fillId="0" borderId="5" xfId="0" applyFont="1" applyBorder="1" applyAlignment="1">
      <alignment vertical="center" wrapText="1"/>
    </xf>
    <xf numFmtId="0" fontId="13" fillId="0" borderId="6" xfId="0" applyFont="1" applyBorder="1" applyAlignment="1">
      <alignment wrapText="1"/>
    </xf>
    <xf numFmtId="0" fontId="13" fillId="0" borderId="4" xfId="0" applyFont="1" applyBorder="1"/>
    <xf numFmtId="0" fontId="13" fillId="0" borderId="0" xfId="0" applyFont="1" applyAlignment="1">
      <alignment wrapText="1"/>
    </xf>
    <xf numFmtId="0" fontId="13" fillId="0" borderId="4" xfId="0" applyFont="1" applyBorder="1" applyAlignment="1">
      <alignment wrapText="1"/>
    </xf>
    <xf numFmtId="0" fontId="15" fillId="0" borderId="6" xfId="0" applyFont="1" applyBorder="1" applyAlignment="1">
      <alignment vertical="center" wrapText="1"/>
    </xf>
    <xf numFmtId="0" fontId="13" fillId="0" borderId="11" xfId="0" applyFont="1" applyBorder="1"/>
    <xf numFmtId="0" fontId="15" fillId="0" borderId="12" xfId="0" applyFont="1" applyBorder="1" applyAlignment="1">
      <alignment vertical="center" wrapText="1"/>
    </xf>
    <xf numFmtId="0" fontId="15" fillId="0" borderId="6" xfId="0" applyFont="1" applyBorder="1" applyAlignment="1">
      <alignment horizontal="right" vertical="center" wrapText="1"/>
    </xf>
    <xf numFmtId="0" fontId="15" fillId="0" borderId="13"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4" xfId="0" applyFont="1" applyBorder="1" applyAlignment="1">
      <alignment horizontal="justify" vertical="center" wrapText="1"/>
    </xf>
    <xf numFmtId="0" fontId="0" fillId="0" borderId="0" xfId="0" applyAlignment="1">
      <alignment wrapText="1"/>
    </xf>
    <xf numFmtId="0" fontId="16" fillId="0" borderId="0" xfId="0" applyFont="1"/>
    <xf numFmtId="0" fontId="17" fillId="0" borderId="0" xfId="0" applyFont="1"/>
    <xf numFmtId="1" fontId="18" fillId="0" borderId="0" xfId="0" applyNumberFormat="1" applyFont="1"/>
    <xf numFmtId="0" fontId="0" fillId="3" borderId="0" xfId="0" applyFill="1"/>
    <xf numFmtId="0" fontId="19" fillId="0" borderId="4" xfId="0" applyFont="1" applyBorder="1"/>
    <xf numFmtId="0" fontId="19" fillId="0" borderId="4" xfId="0" applyFont="1" applyBorder="1" applyAlignment="1">
      <alignment horizontal="right"/>
    </xf>
    <xf numFmtId="0" fontId="21" fillId="0" borderId="4" xfId="0" applyFont="1" applyBorder="1"/>
    <xf numFmtId="0" fontId="22" fillId="0" borderId="4" xfId="0" applyFont="1" applyBorder="1"/>
    <xf numFmtId="14" fontId="22" fillId="0" borderId="4" xfId="0" applyNumberFormat="1" applyFont="1" applyBorder="1"/>
    <xf numFmtId="2" fontId="22" fillId="0" borderId="4" xfId="0" applyNumberFormat="1" applyFont="1" applyBorder="1"/>
    <xf numFmtId="2" fontId="20" fillId="0" borderId="4" xfId="0" applyNumberFormat="1" applyFont="1" applyBorder="1"/>
    <xf numFmtId="2" fontId="19" fillId="0" borderId="4" xfId="0" applyNumberFormat="1" applyFont="1" applyBorder="1"/>
    <xf numFmtId="0" fontId="0" fillId="0" borderId="4" xfId="0" applyBorder="1" applyAlignment="1">
      <alignment wrapText="1"/>
    </xf>
    <xf numFmtId="42" fontId="0" fillId="0" borderId="4" xfId="0" applyNumberFormat="1" applyBorder="1"/>
    <xf numFmtId="0" fontId="25" fillId="0" borderId="4" xfId="0" applyFont="1" applyBorder="1" applyAlignment="1">
      <alignment horizontal="left" vertical="center" wrapText="1"/>
    </xf>
    <xf numFmtId="42" fontId="0" fillId="0" borderId="11" xfId="0" applyNumberFormat="1" applyBorder="1"/>
    <xf numFmtId="42" fontId="0" fillId="0" borderId="15" xfId="0" applyNumberFormat="1" applyBorder="1"/>
    <xf numFmtId="0" fontId="26" fillId="0" borderId="4" xfId="0" applyFont="1" applyBorder="1" applyAlignment="1">
      <alignment vertical="center" wrapText="1"/>
    </xf>
    <xf numFmtId="0" fontId="26" fillId="0" borderId="4" xfId="0" applyFont="1" applyBorder="1" applyAlignment="1">
      <alignment horizontal="left" vertical="center" wrapText="1"/>
    </xf>
    <xf numFmtId="0" fontId="27" fillId="0" borderId="4" xfId="0" applyFont="1" applyBorder="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0" fillId="4" borderId="16" xfId="0" applyFill="1" applyBorder="1"/>
    <xf numFmtId="0" fontId="0" fillId="4" borderId="17" xfId="0" applyFill="1" applyBorder="1"/>
    <xf numFmtId="42" fontId="0" fillId="4" borderId="18" xfId="0" applyNumberFormat="1" applyFill="1" applyBorder="1"/>
    <xf numFmtId="42" fontId="0" fillId="0" borderId="0" xfId="0" applyNumberFormat="1"/>
    <xf numFmtId="14" fontId="0" fillId="0" borderId="0" xfId="0" applyNumberFormat="1"/>
    <xf numFmtId="0" fontId="30" fillId="5" borderId="4" xfId="0" applyFont="1" applyFill="1" applyBorder="1"/>
    <xf numFmtId="0" fontId="14" fillId="0" borderId="0" xfId="0" applyFont="1" applyAlignment="1">
      <alignment vertical="center" wrapText="1"/>
    </xf>
    <xf numFmtId="0" fontId="31" fillId="0" borderId="4" xfId="0" applyFont="1" applyBorder="1"/>
    <xf numFmtId="42" fontId="0" fillId="0" borderId="19" xfId="0" applyNumberFormat="1" applyBorder="1"/>
    <xf numFmtId="0" fontId="30" fillId="5" borderId="4" xfId="0" applyFont="1" applyFill="1" applyBorder="1" applyAlignment="1">
      <alignment wrapText="1"/>
    </xf>
    <xf numFmtId="0" fontId="34" fillId="0" borderId="20" xfId="0" applyFont="1" applyBorder="1" applyAlignment="1">
      <alignment vertical="center" wrapText="1"/>
    </xf>
    <xf numFmtId="0" fontId="34" fillId="0" borderId="11" xfId="0" applyFont="1" applyBorder="1" applyAlignment="1">
      <alignment vertical="center" wrapText="1"/>
    </xf>
    <xf numFmtId="0" fontId="15" fillId="0" borderId="21" xfId="0" applyFont="1" applyBorder="1" applyAlignment="1">
      <alignment horizontal="right" vertical="center" wrapText="1"/>
    </xf>
    <xf numFmtId="0" fontId="15" fillId="0" borderId="21" xfId="0" applyFont="1" applyBorder="1" applyAlignment="1">
      <alignment vertical="center" wrapText="1"/>
    </xf>
    <xf numFmtId="0" fontId="14" fillId="0" borderId="4" xfId="0" applyFont="1" applyBorder="1" applyAlignment="1">
      <alignment horizontal="justify" vertical="center" wrapText="1"/>
    </xf>
    <xf numFmtId="0" fontId="35" fillId="0" borderId="4" xfId="0" applyFont="1" applyBorder="1" applyAlignment="1">
      <alignment wrapText="1"/>
    </xf>
    <xf numFmtId="0" fontId="35" fillId="0" borderId="4" xfId="0" applyFont="1" applyBorder="1"/>
    <xf numFmtId="0" fontId="36" fillId="5" borderId="4" xfId="0" applyFont="1" applyFill="1" applyBorder="1"/>
    <xf numFmtId="0" fontId="36" fillId="5" borderId="4" xfId="0" applyFont="1" applyFill="1" applyBorder="1" applyAlignment="1">
      <alignment wrapText="1"/>
    </xf>
    <xf numFmtId="44" fontId="0" fillId="0" borderId="4" xfId="0" applyNumberFormat="1" applyBorder="1"/>
    <xf numFmtId="44" fontId="0" fillId="0" borderId="0" xfId="0" applyNumberFormat="1"/>
    <xf numFmtId="0" fontId="0" fillId="0" borderId="19" xfId="0" applyBorder="1" applyAlignment="1">
      <alignment wrapText="1"/>
    </xf>
    <xf numFmtId="0" fontId="0" fillId="0" borderId="19" xfId="0" applyBorder="1"/>
    <xf numFmtId="42" fontId="0" fillId="0" borderId="23" xfId="0" applyNumberFormat="1" applyBorder="1"/>
    <xf numFmtId="42" fontId="0" fillId="0" borderId="21" xfId="0" applyNumberFormat="1" applyBorder="1"/>
    <xf numFmtId="0" fontId="34" fillId="0" borderId="13" xfId="0" applyFont="1" applyBorder="1" applyAlignment="1">
      <alignment vertical="center" wrapText="1"/>
    </xf>
    <xf numFmtId="0" fontId="0" fillId="0" borderId="6" xfId="0" applyBorder="1" applyAlignment="1">
      <alignment wrapText="1"/>
    </xf>
    <xf numFmtId="0" fontId="34" fillId="0" borderId="14" xfId="0" applyFont="1" applyBorder="1" applyAlignment="1">
      <alignment vertical="center" wrapText="1"/>
    </xf>
    <xf numFmtId="0" fontId="33" fillId="0" borderId="22" xfId="0" applyFont="1" applyBorder="1" applyAlignment="1">
      <alignment vertical="center" wrapText="1"/>
    </xf>
    <xf numFmtId="0" fontId="33" fillId="0" borderId="22" xfId="0" applyFont="1" applyBorder="1" applyAlignment="1">
      <alignment horizontal="right" vertical="center" wrapText="1"/>
    </xf>
    <xf numFmtId="42" fontId="0" fillId="0" borderId="9" xfId="0" applyNumberFormat="1" applyBorder="1"/>
    <xf numFmtId="0" fontId="0" fillId="0" borderId="10" xfId="0" applyBorder="1" applyAlignment="1">
      <alignment wrapText="1"/>
    </xf>
    <xf numFmtId="0" fontId="34" fillId="0" borderId="7" xfId="0" applyFont="1" applyBorder="1" applyAlignment="1">
      <alignment vertical="center" wrapText="1"/>
    </xf>
    <xf numFmtId="0" fontId="33" fillId="0" borderId="8" xfId="0" applyFont="1" applyBorder="1" applyAlignment="1">
      <alignment vertical="center" wrapText="1"/>
    </xf>
    <xf numFmtId="0" fontId="33" fillId="0" borderId="8" xfId="0" applyFont="1" applyBorder="1" applyAlignment="1">
      <alignment horizontal="right" vertical="center" wrapText="1"/>
    </xf>
    <xf numFmtId="0" fontId="0" fillId="0" borderId="4" xfId="0" applyBorder="1" applyAlignment="1">
      <alignment horizontal="center"/>
    </xf>
    <xf numFmtId="1" fontId="35" fillId="0" borderId="4" xfId="0" applyNumberFormat="1" applyFont="1" applyBorder="1" applyAlignment="1">
      <alignment horizontal="center" wrapText="1"/>
    </xf>
    <xf numFmtId="1" fontId="35" fillId="0" borderId="4" xfId="0" applyNumberFormat="1" applyFont="1" applyBorder="1" applyAlignment="1">
      <alignment horizontal="center"/>
    </xf>
    <xf numFmtId="0" fontId="14" fillId="0" borderId="0" xfId="0" applyFont="1" applyAlignment="1">
      <alignment horizontal="justify" vertical="center" wrapText="1"/>
    </xf>
    <xf numFmtId="44" fontId="13" fillId="0" borderId="4" xfId="0" applyNumberFormat="1" applyFont="1" applyBorder="1"/>
    <xf numFmtId="0" fontId="15" fillId="0" borderId="4" xfId="0" applyFont="1" applyBorder="1" applyAlignment="1">
      <alignment horizontal="justify" vertical="center" wrapText="1"/>
    </xf>
    <xf numFmtId="44" fontId="15" fillId="0" borderId="4" xfId="0" applyNumberFormat="1" applyFont="1" applyBorder="1" applyAlignment="1">
      <alignment vertical="center" wrapText="1"/>
    </xf>
    <xf numFmtId="42" fontId="13" fillId="0" borderId="0" xfId="0" applyNumberFormat="1" applyFont="1"/>
    <xf numFmtId="44" fontId="0" fillId="0" borderId="4" xfId="0" applyNumberFormat="1" applyBorder="1" applyAlignment="1">
      <alignment wrapText="1"/>
    </xf>
    <xf numFmtId="0" fontId="0" fillId="0" borderId="0" xfId="0" applyAlignment="1">
      <alignment horizontal="center"/>
    </xf>
    <xf numFmtId="1" fontId="0" fillId="0" borderId="0" xfId="0" applyNumberFormat="1" applyAlignment="1">
      <alignment horizontal="center"/>
    </xf>
    <xf numFmtId="0" fontId="38" fillId="0" borderId="0" xfId="0" applyFont="1"/>
    <xf numFmtId="0" fontId="39" fillId="0" borderId="0" xfId="0" applyFont="1"/>
    <xf numFmtId="0" fontId="37" fillId="0" borderId="0" xfId="0" applyFont="1"/>
    <xf numFmtId="0" fontId="40" fillId="0" borderId="0" xfId="0" applyFont="1"/>
    <xf numFmtId="0" fontId="41" fillId="0" borderId="0" xfId="0" applyFont="1"/>
    <xf numFmtId="1" fontId="4" fillId="0" borderId="0" xfId="0" applyNumberFormat="1" applyFont="1" applyAlignment="1" applyProtection="1">
      <alignment horizontal="left"/>
      <protection locked="0"/>
    </xf>
    <xf numFmtId="14" fontId="40" fillId="2" borderId="0" xfId="0" applyNumberFormat="1" applyFont="1" applyFill="1" applyAlignment="1" applyProtection="1">
      <alignment horizontal="left"/>
      <protection locked="0"/>
    </xf>
    <xf numFmtId="14" fontId="36" fillId="5" borderId="4" xfId="0" applyNumberFormat="1" applyFont="1" applyFill="1" applyBorder="1" applyAlignment="1">
      <alignment wrapText="1"/>
    </xf>
    <xf numFmtId="14" fontId="0" fillId="0" borderId="4" xfId="0" applyNumberFormat="1" applyBorder="1" applyAlignment="1">
      <alignment wrapText="1"/>
    </xf>
    <xf numFmtId="14" fontId="0" fillId="0" borderId="4" xfId="0" applyNumberFormat="1" applyBorder="1"/>
    <xf numFmtId="1" fontId="0" fillId="0" borderId="4" xfId="0" applyNumberFormat="1" applyBorder="1" applyAlignment="1">
      <alignment horizontal="center" vertical="center"/>
    </xf>
    <xf numFmtId="0" fontId="19" fillId="0" borderId="4" xfId="0" applyFont="1" applyBorder="1" applyAlignment="1">
      <alignment wrapText="1"/>
    </xf>
    <xf numFmtId="1" fontId="22" fillId="0" borderId="4" xfId="0" applyNumberFormat="1" applyFont="1" applyBorder="1"/>
    <xf numFmtId="1" fontId="19" fillId="0" borderId="4" xfId="0" applyNumberFormat="1" applyFont="1" applyBorder="1"/>
    <xf numFmtId="1" fontId="0" fillId="0" borderId="4" xfId="0" applyNumberFormat="1" applyBorder="1"/>
    <xf numFmtId="2" fontId="43" fillId="0" borderId="4" xfId="0" applyNumberFormat="1" applyFont="1" applyBorder="1"/>
    <xf numFmtId="0" fontId="42" fillId="0" borderId="4" xfId="0" applyFont="1" applyBorder="1" applyAlignment="1">
      <alignment horizontal="center" vertical="center"/>
    </xf>
    <xf numFmtId="0" fontId="44" fillId="0" borderId="4" xfId="0" applyFont="1" applyBorder="1"/>
    <xf numFmtId="0" fontId="45" fillId="0" borderId="4" xfId="0" applyFont="1" applyBorder="1" applyAlignment="1">
      <alignment horizontal="center" vertical="center"/>
    </xf>
    <xf numFmtId="2" fontId="19" fillId="0" borderId="21" xfId="0" applyNumberFormat="1" applyFont="1" applyBorder="1"/>
    <xf numFmtId="2" fontId="19" fillId="0" borderId="8" xfId="0" applyNumberFormat="1" applyFont="1" applyBorder="1"/>
    <xf numFmtId="2" fontId="22" fillId="0" borderId="11" xfId="0" applyNumberFormat="1" applyFont="1" applyBorder="1"/>
    <xf numFmtId="2" fontId="44" fillId="0" borderId="24" xfId="0" applyNumberFormat="1" applyFont="1" applyBorder="1"/>
    <xf numFmtId="2" fontId="46" fillId="0" borderId="25" xfId="0" applyNumberFormat="1" applyFont="1" applyBorder="1"/>
    <xf numFmtId="0" fontId="0" fillId="6" borderId="0" xfId="0" applyFill="1"/>
    <xf numFmtId="44" fontId="47" fillId="5" borderId="4" xfId="0" applyNumberFormat="1" applyFont="1" applyFill="1" applyBorder="1" applyAlignment="1">
      <alignment wrapText="1"/>
    </xf>
    <xf numFmtId="44" fontId="25" fillId="0" borderId="4" xfId="0" applyNumberFormat="1" applyFont="1" applyBorder="1"/>
    <xf numFmtId="44" fontId="47" fillId="5" borderId="4" xfId="0" applyNumberFormat="1" applyFont="1" applyFill="1" applyBorder="1"/>
    <xf numFmtId="44" fontId="13" fillId="0" borderId="0" xfId="0" applyNumberFormat="1" applyFont="1"/>
    <xf numFmtId="0" fontId="13" fillId="0" borderId="21" xfId="0" applyFont="1" applyBorder="1"/>
    <xf numFmtId="0" fontId="15" fillId="0" borderId="4" xfId="0" applyFont="1" applyBorder="1" applyAlignment="1">
      <alignment vertical="center" wrapText="1"/>
    </xf>
    <xf numFmtId="0" fontId="32" fillId="0" borderId="4" xfId="0" applyFont="1" applyBorder="1"/>
    <xf numFmtId="0" fontId="0" fillId="0" borderId="26" xfId="0" applyBorder="1"/>
    <xf numFmtId="0" fontId="0" fillId="0" borderId="20" xfId="0" applyBorder="1"/>
    <xf numFmtId="0" fontId="37" fillId="0" borderId="4" xfId="0" applyFont="1" applyBorder="1"/>
    <xf numFmtId="0" fontId="6" fillId="2" borderId="0" xfId="0" applyFont="1" applyFill="1" applyProtection="1">
      <protection locked="0"/>
    </xf>
    <xf numFmtId="0" fontId="0" fillId="2" borderId="0" xfId="0" applyFill="1" applyProtection="1">
      <protection locked="0"/>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horizontal="center"/>
    </xf>
    <xf numFmtId="49" fontId="5" fillId="2" borderId="0" xfId="0" applyNumberFormat="1" applyFont="1" applyFill="1" applyProtection="1">
      <protection locked="0"/>
    </xf>
    <xf numFmtId="0" fontId="33" fillId="0" borderId="0" xfId="0" applyFont="1" applyAlignment="1">
      <alignment vertical="center" wrapText="1"/>
    </xf>
    <xf numFmtId="0" fontId="0" fillId="0" borderId="0" xfId="0" applyAlignment="1">
      <alignment wrapText="1"/>
    </xf>
    <xf numFmtId="0" fontId="34" fillId="0" borderId="2" xfId="0" applyFont="1" applyBorder="1" applyAlignment="1">
      <alignment vertical="center" wrapText="1"/>
    </xf>
    <xf numFmtId="0" fontId="32" fillId="0" borderId="2" xfId="0" applyFont="1" applyBorder="1" applyAlignment="1">
      <alignment wrapText="1"/>
    </xf>
    <xf numFmtId="0" fontId="32" fillId="0" borderId="2" xfId="0" applyFont="1" applyBorder="1"/>
    <xf numFmtId="0" fontId="34" fillId="0" borderId="0" xfId="0" applyFont="1" applyAlignment="1">
      <alignment vertical="center" wrapText="1"/>
    </xf>
    <xf numFmtId="0" fontId="32" fillId="0" borderId="0" xfId="0" applyFont="1" applyAlignment="1">
      <alignment wrapText="1"/>
    </xf>
    <xf numFmtId="0" fontId="0" fillId="4" borderId="16" xfId="0" applyFill="1" applyBorder="1" applyAlignment="1">
      <alignment wrapText="1"/>
    </xf>
    <xf numFmtId="0" fontId="0" fillId="4" borderId="17" xfId="0" applyFill="1" applyBorder="1"/>
    <xf numFmtId="0" fontId="0" fillId="4" borderId="18"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266700</xdr:colOff>
      <xdr:row>1</xdr:row>
      <xdr:rowOff>104775</xdr:rowOff>
    </xdr:from>
    <xdr:ext cx="6477000" cy="18821400"/>
    <xdr:sp macro="" textlink="">
      <xdr:nvSpPr>
        <xdr:cNvPr id="2" name="Tekstvak 1">
          <a:extLst>
            <a:ext uri="{FF2B5EF4-FFF2-40B4-BE49-F238E27FC236}">
              <a16:creationId xmlns:a16="http://schemas.microsoft.com/office/drawing/2014/main" id="{EFF9EA7C-C1E9-4AC7-AB57-FEF86B0C7ECA}"/>
            </a:ext>
          </a:extLst>
        </xdr:cNvPr>
        <xdr:cNvSpPr txBox="1"/>
      </xdr:nvSpPr>
      <xdr:spPr>
        <a:xfrm>
          <a:off x="876300" y="295275"/>
          <a:ext cx="6477000" cy="18821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solidFill>
                <a:schemeClr val="tx1"/>
              </a:solidFill>
              <a:effectLst/>
              <a:latin typeface="+mn-lt"/>
              <a:ea typeface="+mn-ea"/>
              <a:cs typeface="+mn-cs"/>
            </a:rPr>
            <a:t>Boekingsgang bij Begraafplaatsen  ( FRIS in combinatie met dit model begraafplaatsen in Excel).</a:t>
          </a:r>
          <a:endParaRPr lang="nl-NL">
            <a:effectLst/>
          </a:endParaRPr>
        </a:p>
        <a:p>
          <a:r>
            <a:rPr lang="nl-NL" sz="1100">
              <a:solidFill>
                <a:schemeClr val="tx1"/>
              </a:solidFill>
              <a:effectLst/>
              <a:latin typeface="+mn-lt"/>
              <a:ea typeface="+mn-ea"/>
              <a:cs typeface="+mn-cs"/>
            </a:rPr>
            <a:t> </a:t>
          </a:r>
          <a:endParaRPr lang="nl-NL">
            <a:effectLst/>
          </a:endParaRPr>
        </a:p>
        <a:p>
          <a:r>
            <a:rPr lang="nl-NL" sz="1100">
              <a:solidFill>
                <a:schemeClr val="tx1"/>
              </a:solidFill>
              <a:effectLst/>
              <a:latin typeface="+mn-lt"/>
              <a:ea typeface="+mn-ea"/>
              <a:cs typeface="+mn-cs"/>
            </a:rPr>
            <a:t>Algemeen:  begin eerst met het invullen van de beginbalanscijfers en controleer of die overeenstemmen met die van vorig jaar. </a:t>
          </a:r>
          <a:endParaRPr lang="nl-NL">
            <a:effectLst/>
          </a:endParaRPr>
        </a:p>
        <a:p>
          <a:r>
            <a:rPr lang="nl-NL" sz="1100" b="1">
              <a:solidFill>
                <a:schemeClr val="tx1"/>
              </a:solidFill>
              <a:effectLst/>
              <a:latin typeface="+mn-lt"/>
              <a:ea typeface="+mn-ea"/>
              <a:cs typeface="+mn-cs"/>
            </a:rPr>
            <a:t> </a:t>
          </a:r>
          <a:endParaRPr lang="nl-NL">
            <a:effectLst/>
          </a:endParaRPr>
        </a:p>
        <a:p>
          <a:r>
            <a:rPr lang="nl-NL" sz="1100" b="1">
              <a:solidFill>
                <a:schemeClr val="tx1"/>
              </a:solidFill>
              <a:effectLst/>
              <a:latin typeface="+mn-lt"/>
              <a:ea typeface="+mn-ea"/>
              <a:cs typeface="+mn-cs"/>
            </a:rPr>
            <a:t>De richtlijn administratie en financieel overzicht begraafplaatsen en</a:t>
          </a:r>
          <a:r>
            <a:rPr lang="nl-NL" sz="1100" b="1" baseline="0">
              <a:solidFill>
                <a:schemeClr val="tx1"/>
              </a:solidFill>
              <a:effectLst/>
              <a:latin typeface="+mn-lt"/>
              <a:ea typeface="+mn-ea"/>
              <a:cs typeface="+mn-cs"/>
            </a:rPr>
            <a:t> de handleiding daarbij geven een uitvoerig overzicht van de te volgen administratieve verslaggeving.</a:t>
          </a:r>
        </a:p>
        <a:p>
          <a:r>
            <a:rPr lang="nl-NL" sz="1100" b="1" baseline="0">
              <a:solidFill>
                <a:schemeClr val="tx1"/>
              </a:solidFill>
              <a:effectLst/>
              <a:latin typeface="+mn-lt"/>
              <a:ea typeface="+mn-ea"/>
              <a:cs typeface="+mn-cs"/>
            </a:rPr>
            <a:t>We vatten ze hier nog even samen. </a:t>
          </a:r>
          <a:endParaRPr lang="nl-NL">
            <a:effectLst/>
          </a:endParaRPr>
        </a:p>
        <a:p>
          <a:r>
            <a:rPr lang="nl-NL" sz="1100" b="1">
              <a:solidFill>
                <a:schemeClr val="tx1"/>
              </a:solidFill>
              <a:effectLst/>
              <a:latin typeface="+mn-lt"/>
              <a:ea typeface="+mn-ea"/>
              <a:cs typeface="+mn-cs"/>
            </a:rPr>
            <a:t> </a:t>
          </a:r>
          <a:endParaRPr lang="nl-NL">
            <a:effectLst/>
          </a:endParaRPr>
        </a:p>
        <a:p>
          <a:r>
            <a:rPr lang="nl-NL" sz="1100" b="1">
              <a:solidFill>
                <a:schemeClr val="tx1"/>
              </a:solidFill>
              <a:effectLst/>
              <a:latin typeface="+mn-lt"/>
              <a:ea typeface="+mn-ea"/>
              <a:cs typeface="+mn-cs"/>
            </a:rPr>
            <a:t>Algemeen:</a:t>
          </a:r>
          <a:r>
            <a:rPr lang="nl-NL" sz="1100" b="1" baseline="0">
              <a:solidFill>
                <a:schemeClr val="tx1"/>
              </a:solidFill>
              <a:effectLst/>
              <a:latin typeface="+mn-lt"/>
              <a:ea typeface="+mn-ea"/>
              <a:cs typeface="+mn-cs"/>
            </a:rPr>
            <a:t> </a:t>
          </a:r>
        </a:p>
        <a:p>
          <a:r>
            <a:rPr lang="nl-NL" sz="1100" b="0" i="0">
              <a:solidFill>
                <a:schemeClr val="tx1"/>
              </a:solidFill>
              <a:effectLst/>
              <a:latin typeface="+mn-lt"/>
              <a:ea typeface="+mn-ea"/>
              <a:cs typeface="+mn-cs"/>
            </a:rPr>
            <a:t>In de praktijk  zijn er tot nu toe een aantal mogelijkheden.</a:t>
          </a:r>
          <a:endParaRPr lang="nl-NL">
            <a:effectLst/>
          </a:endParaRPr>
        </a:p>
        <a:p>
          <a:pPr rtl="0"/>
          <a:r>
            <a:rPr lang="nl-NL" sz="1100" b="0" i="0">
              <a:solidFill>
                <a:schemeClr val="tx1"/>
              </a:solidFill>
              <a:effectLst/>
              <a:latin typeface="+mn-lt"/>
              <a:ea typeface="+mn-ea"/>
              <a:cs typeface="+mn-cs"/>
            </a:rPr>
            <a:t>1. Een gemeente heeft één begraafplaats</a:t>
          </a:r>
          <a:endParaRPr lang="nl-NL">
            <a:effectLst/>
          </a:endParaRPr>
        </a:p>
        <a:p>
          <a:pPr rtl="0"/>
          <a:r>
            <a:rPr lang="nl-NL" sz="1100" b="0" i="0">
              <a:solidFill>
                <a:schemeClr val="tx1"/>
              </a:solidFill>
              <a:effectLst/>
              <a:latin typeface="+mn-lt"/>
              <a:ea typeface="+mn-ea"/>
              <a:cs typeface="+mn-cs"/>
            </a:rPr>
            <a:t>2.</a:t>
          </a:r>
          <a:r>
            <a:rPr lang="nl-NL" sz="1100" b="0" i="0" baseline="0">
              <a:solidFill>
                <a:schemeClr val="tx1"/>
              </a:solidFill>
              <a:effectLst/>
              <a:latin typeface="+mn-lt"/>
              <a:ea typeface="+mn-ea"/>
              <a:cs typeface="+mn-cs"/>
            </a:rPr>
            <a:t> </a:t>
          </a:r>
          <a:r>
            <a:rPr lang="nl-NL" sz="1100" b="0" i="0">
              <a:solidFill>
                <a:schemeClr val="tx1"/>
              </a:solidFill>
              <a:effectLst/>
              <a:latin typeface="+mn-lt"/>
              <a:ea typeface="+mn-ea"/>
              <a:cs typeface="+mn-cs"/>
            </a:rPr>
            <a:t>Een gemeente heeft meerdere begraafplaatsen</a:t>
          </a:r>
          <a:endParaRPr lang="nl-NL">
            <a:effectLst/>
          </a:endParaRPr>
        </a:p>
        <a:p>
          <a:pPr rtl="0"/>
          <a:r>
            <a:rPr lang="nl-NL" sz="1100" b="0" i="0">
              <a:solidFill>
                <a:schemeClr val="tx1"/>
              </a:solidFill>
              <a:effectLst/>
              <a:latin typeface="+mn-lt"/>
              <a:ea typeface="+mn-ea"/>
              <a:cs typeface="+mn-cs"/>
            </a:rPr>
            <a:t>3. De begraafplaats(en) is/zijn opgenomen in een (annexe) stichting.  Deze stichting is een aparte rechtspersoon en moet een eigen jaarrekening opleveren en komt dus niet in FRIS voor.  Is het een annexe stichting, dan valt de opstelling en goedkeuring onder de verantwoordelijkheid van de kerkelijke gemeente. (</a:t>
          </a:r>
          <a:r>
            <a:rPr lang="nl-NL" sz="1100" b="0" i="0">
              <a:solidFill>
                <a:srgbClr val="FF0000"/>
              </a:solidFill>
              <a:effectLst/>
              <a:latin typeface="+mn-lt"/>
              <a:ea typeface="+mn-ea"/>
              <a:cs typeface="+mn-cs"/>
            </a:rPr>
            <a:t>zie de richtlijn onder C2 Financiële vaste activa</a:t>
          </a:r>
          <a:r>
            <a:rPr lang="nl-NL" sz="1100" b="0" i="0">
              <a:solidFill>
                <a:schemeClr val="tx1"/>
              </a:solidFill>
              <a:effectLst/>
              <a:latin typeface="+mn-lt"/>
              <a:ea typeface="+mn-ea"/>
              <a:cs typeface="+mn-cs"/>
            </a:rPr>
            <a:t>)</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Voor de administratie verwerking van begraafplaatsen doen zich de volgende mogelijkheden voor. </a:t>
          </a:r>
          <a:endParaRPr lang="nl-NL">
            <a:effectLst/>
          </a:endParaRPr>
        </a:p>
        <a:p>
          <a:pPr rtl="0"/>
          <a:r>
            <a:rPr lang="nl-NL" sz="1100" b="0" i="0">
              <a:solidFill>
                <a:schemeClr val="tx1"/>
              </a:solidFill>
              <a:effectLst/>
              <a:latin typeface="+mn-lt"/>
              <a:ea typeface="+mn-ea"/>
              <a:cs typeface="+mn-cs"/>
            </a:rPr>
            <a:t>1. De begraafplaats heeft een eigen boekhouding en een financieel overzicht</a:t>
          </a:r>
        </a:p>
        <a:p>
          <a:pPr rtl="0"/>
          <a:r>
            <a:rPr lang="nl-NL" sz="1100" b="0" i="0">
              <a:solidFill>
                <a:schemeClr val="tx1"/>
              </a:solidFill>
              <a:effectLst/>
              <a:latin typeface="+mn-lt"/>
              <a:ea typeface="+mn-ea"/>
              <a:cs typeface="+mn-cs"/>
            </a:rPr>
            <a:t>2. De gemeente heeft geen aparte boekhouding, maar heeft de begraafplaats volledig geïntegreerd in de boekhouding van de gemeente. </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De richtlijn zegt </a:t>
          </a:r>
          <a:r>
            <a:rPr lang="nl-NL" sz="1100" b="0" i="0">
              <a:solidFill>
                <a:srgbClr val="FF0000"/>
              </a:solidFill>
              <a:effectLst/>
              <a:latin typeface="+mn-lt"/>
              <a:ea typeface="+mn-ea"/>
              <a:cs typeface="+mn-cs"/>
            </a:rPr>
            <a:t>onder D.4</a:t>
          </a:r>
          <a:r>
            <a:rPr lang="nl-NL" sz="1100" b="0" i="0">
              <a:solidFill>
                <a:schemeClr val="tx1"/>
              </a:solidFill>
              <a:effectLst/>
              <a:latin typeface="+mn-lt"/>
              <a:ea typeface="+mn-ea"/>
              <a:cs typeface="+mn-cs"/>
            </a:rPr>
            <a:t> dat een gemeente met een begraafplaats altijd twee balansen en twee staten van baten en lasten moet opstellen. Daarna wordt de begraafplaats gecombineerd met de gegevens</a:t>
          </a:r>
          <a:r>
            <a:rPr lang="nl-NL" sz="1100" b="0" i="0" baseline="0">
              <a:solidFill>
                <a:schemeClr val="tx1"/>
              </a:solidFill>
              <a:effectLst/>
              <a:latin typeface="+mn-lt"/>
              <a:ea typeface="+mn-ea"/>
              <a:cs typeface="+mn-cs"/>
            </a:rPr>
            <a:t> van de gemeente zodat het totaal van de gemeente inclusief de begraafplaats in FRIS als jaarrkening verschijnt. </a:t>
          </a:r>
          <a:br>
            <a:rPr lang="nl-NL" sz="1100" b="0" i="0">
              <a:solidFill>
                <a:schemeClr val="tx1"/>
              </a:solidFill>
              <a:effectLst/>
              <a:latin typeface="+mn-lt"/>
              <a:ea typeface="+mn-ea"/>
              <a:cs typeface="+mn-cs"/>
            </a:rPr>
          </a:br>
          <a:br>
            <a:rPr lang="nl-NL" sz="1100" b="0" i="0">
              <a:solidFill>
                <a:schemeClr val="tx1"/>
              </a:solidFill>
              <a:effectLst/>
              <a:latin typeface="+mn-lt"/>
              <a:ea typeface="+mn-ea"/>
              <a:cs typeface="+mn-cs"/>
            </a:rPr>
          </a:br>
          <a:endParaRPr lang="nl-NL">
            <a:effectLst/>
          </a:endParaRPr>
        </a:p>
        <a:p>
          <a:r>
            <a:rPr lang="nl-NL" sz="1100" b="1" i="0">
              <a:solidFill>
                <a:schemeClr val="tx1"/>
              </a:solidFill>
              <a:effectLst/>
              <a:latin typeface="+mn-lt"/>
              <a:ea typeface="+mn-ea"/>
              <a:cs typeface="+mn-cs"/>
            </a:rPr>
            <a:t>Boekingsgang bij Begraafplaatsen (vanaf 2020)</a:t>
          </a:r>
          <a:br>
            <a:rPr lang="nl-NL" sz="1100" b="0" i="0">
              <a:solidFill>
                <a:schemeClr val="tx1"/>
              </a:solidFill>
              <a:effectLst/>
              <a:latin typeface="+mn-lt"/>
              <a:ea typeface="+mn-ea"/>
              <a:cs typeface="+mn-cs"/>
            </a:rPr>
          </a:br>
          <a:endParaRPr lang="nl-NL" sz="1100" b="0" i="0">
            <a:solidFill>
              <a:schemeClr val="tx1"/>
            </a:solidFill>
            <a:effectLst/>
            <a:latin typeface="+mn-lt"/>
            <a:ea typeface="+mn-ea"/>
            <a:cs typeface="+mn-cs"/>
          </a:endParaRPr>
        </a:p>
        <a:p>
          <a:r>
            <a:rPr lang="nl-NL" sz="1100" b="1" i="0">
              <a:solidFill>
                <a:schemeClr val="tx1"/>
              </a:solidFill>
              <a:effectLst/>
              <a:latin typeface="+mn-lt"/>
              <a:ea typeface="+mn-ea"/>
              <a:cs typeface="+mn-cs"/>
            </a:rPr>
            <a:t>We kijken eerst in het algemeen naar de boekingen in FRIS.</a:t>
          </a:r>
          <a:br>
            <a:rPr lang="nl-NL" sz="1100" b="0" i="0">
              <a:solidFill>
                <a:schemeClr val="tx1"/>
              </a:solidFill>
              <a:effectLst/>
              <a:latin typeface="+mn-lt"/>
              <a:ea typeface="+mn-ea"/>
              <a:cs typeface="+mn-cs"/>
            </a:rPr>
          </a:br>
          <a:r>
            <a:rPr lang="nl-NL" sz="1100" b="0" i="0">
              <a:solidFill>
                <a:schemeClr val="tx1"/>
              </a:solidFill>
              <a:effectLst/>
              <a:latin typeface="+mn-lt"/>
              <a:ea typeface="+mn-ea"/>
              <a:cs typeface="+mn-cs"/>
            </a:rPr>
            <a:t>In FRIS komen vijf rekeningen voor die betrekking hebben op begraafplaatsen, drie  balansrekeningen en twee exploitatierekeningen.</a:t>
          </a:r>
          <a:endParaRPr lang="nl-NL">
            <a:effectLst/>
          </a:endParaRP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Balansrekeningen:</a:t>
          </a:r>
          <a:endParaRPr lang="nl-NL">
            <a:effectLst/>
          </a:endParaRPr>
        </a:p>
        <a:p>
          <a:pPr rtl="0"/>
          <a:r>
            <a:rPr lang="nl-NL" sz="1100" b="0" i="0">
              <a:solidFill>
                <a:schemeClr val="tx1"/>
              </a:solidFill>
              <a:effectLst/>
              <a:latin typeface="+mn-lt"/>
              <a:ea typeface="+mn-ea"/>
              <a:cs typeface="+mn-cs"/>
            </a:rPr>
            <a:t>02.30 (activa) Begraafplaatsen</a:t>
          </a:r>
          <a:endParaRPr lang="nl-NL">
            <a:effectLst/>
          </a:endParaRPr>
        </a:p>
        <a:p>
          <a:pPr rtl="0"/>
          <a:r>
            <a:rPr lang="nl-NL" sz="1100" b="0" i="0">
              <a:solidFill>
                <a:schemeClr val="tx1"/>
              </a:solidFill>
              <a:effectLst/>
              <a:latin typeface="+mn-lt"/>
              <a:ea typeface="+mn-ea"/>
              <a:cs typeface="+mn-cs"/>
            </a:rPr>
            <a:t>21.96 Reserves begraafplaatsen </a:t>
          </a:r>
          <a:endParaRPr lang="nl-NL">
            <a:effectLst/>
          </a:endParaRPr>
        </a:p>
        <a:p>
          <a:pPr rtl="0"/>
          <a:r>
            <a:rPr lang="nl-NL" sz="1100" b="0" i="0">
              <a:solidFill>
                <a:schemeClr val="tx1"/>
              </a:solidFill>
              <a:effectLst/>
              <a:latin typeface="+mn-lt"/>
              <a:ea typeface="+mn-ea"/>
              <a:cs typeface="+mn-cs"/>
            </a:rPr>
            <a:t>23.40 Passiva begraafplaatsen</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Exploitatierekeningen:</a:t>
          </a:r>
          <a:endParaRPr lang="nl-NL">
            <a:effectLst/>
          </a:endParaRPr>
        </a:p>
        <a:p>
          <a:pPr rtl="0"/>
          <a:r>
            <a:rPr lang="nl-NL" sz="1100" b="0" i="0">
              <a:solidFill>
                <a:schemeClr val="tx1"/>
              </a:solidFill>
              <a:effectLst/>
              <a:latin typeface="+mn-lt"/>
              <a:ea typeface="+mn-ea"/>
              <a:cs typeface="+mn-cs"/>
            </a:rPr>
            <a:t>95.50 (baten) begraafplaatsen en  65.50 (lasten) begraafplaatsen  </a:t>
          </a:r>
          <a:endParaRPr lang="nl-NL">
            <a:effectLst/>
          </a:endParaRPr>
        </a:p>
        <a:p>
          <a:pPr rtl="0"/>
          <a:r>
            <a:rPr lang="nl-NL" sz="1100" b="0" i="0">
              <a:solidFill>
                <a:schemeClr val="tx1"/>
              </a:solidFill>
              <a:effectLst/>
              <a:latin typeface="+mn-lt"/>
              <a:ea typeface="+mn-ea"/>
              <a:cs typeface="+mn-cs"/>
            </a:rPr>
            <a:t>De normale rekening courant verhoudingen komen voor op de rekeningen 11.30 en 25.40.</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Op 02.30 staat het totale vermogen van de begraafplaats(en) zoals dat uit het fianciewel overzicht van die begraafplaats(en) blijkt. Op 21.96 staat het eigen vermogen van de begraafplaats. Het verschil tussen het balanstotaal en het eigen vermogen komt tot uitdrukking op 23.40 Passiva begraafplaatsen.</a:t>
          </a:r>
          <a:endParaRPr lang="nl-NL">
            <a:effectLst/>
          </a:endParaRP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De baten en lasten worden verantwoord op de rekeningen 95.50 en 65.50 die een onderdeel  vormen van de incidentele baten en lasten, de B-groep.  </a:t>
          </a:r>
          <a:endParaRPr lang="nl-NL">
            <a:effectLst/>
          </a:endParaRPr>
        </a:p>
        <a:p>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Zowel bij de opbrengsten als bij de kosten van de begraafplaats worden de incidentele baten en lasten en de mutaties in reserves en voorzieningen meegeteld, waardoor per saldo het resultaat ontstaat dat daarna bij de jaarrekening van de begraafplaats naar het eigen vermogen gaat.  </a:t>
          </a:r>
        </a:p>
        <a:p>
          <a:pPr rtl="0"/>
          <a:endParaRPr lang="nl-NL">
            <a:effectLst/>
          </a:endParaRPr>
        </a:p>
        <a:p>
          <a:pPr rtl="0"/>
          <a:r>
            <a:rPr lang="nl-NL" sz="1100" b="0" i="0">
              <a:solidFill>
                <a:schemeClr val="tx1"/>
              </a:solidFill>
              <a:effectLst/>
              <a:latin typeface="+mn-lt"/>
              <a:ea typeface="+mn-ea"/>
              <a:cs typeface="+mn-cs"/>
            </a:rPr>
            <a:t>Aan de hand van de gegevens van de jaarrekening van de begraafplaats(en) worden alle opbrengsten per begraafplaats bij elkaar opgeteld, waarna het totaal per begraafplaats wordt ingevuld op 21.96 toevoegingen vanuit het resultaat. FRIS koppelt het totaalbedrag van de toevoegingen aan 95.50 baten begraafplaatsen.</a:t>
          </a:r>
          <a:endParaRPr lang="nl-NL">
            <a:effectLst/>
          </a:endParaRPr>
        </a:p>
        <a:p>
          <a:pPr rtl="0"/>
          <a:r>
            <a:rPr lang="nl-NL" sz="1100" b="0" i="0">
              <a:solidFill>
                <a:schemeClr val="tx1"/>
              </a:solidFill>
              <a:effectLst/>
              <a:latin typeface="+mn-lt"/>
              <a:ea typeface="+mn-ea"/>
              <a:cs typeface="+mn-cs"/>
            </a:rPr>
            <a:t>Evenzo worden de kosten van de begraafplaats(en) per begraafplaats opgeteld waarvan het totaal wordt ingevuld op 21.96 onttrekkingen vanuit het resultaat. FRIS koppelt het totaalbedrag van de onttrekkingen aan 65.50 lasten begraafplaatsen.</a:t>
          </a:r>
          <a:endParaRPr lang="nl-NL">
            <a:effectLst/>
          </a:endParaRP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Op 02.30 vermeldt u in de kolom mutaties het verschil tussen de beginbalans en de eindbalans van de begraafplaats. Die mutatie bestaat uit het netto resultaat van de begraafplaats, of bij meerdere begraafplaatsen van elke begraafplaats afzonderlijk,  en de mutatie in de overige passiva. Het nettoresultaat is door bovenstaande mutaties in FRIS al toegevoegd aan 21.96 Reserves begraafplaatsen. </a:t>
          </a:r>
          <a:endParaRPr lang="nl-NL">
            <a:effectLst/>
          </a:endParaRP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Tot slot vult u onder 23.40 Passiva begraafplaatsen de mutatie in het vreemd vermogen van de begraafplaats in. Dat is het verschil tussen het balanstotaal op 31-12 en het totaal eigen vermogen van de begraafplaats.</a:t>
          </a:r>
          <a:endParaRPr lang="nl-NL">
            <a:effectLst/>
          </a:endParaRP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Mocht u meerdere begraafplaatsen hebben, dan worden naar eigen inzicht de totalen van de begraafplaatsen in FRIS opgeteld tot één toaal,</a:t>
          </a:r>
          <a:r>
            <a:rPr lang="nl-NL" sz="1100" b="0" i="0" baseline="0">
              <a:solidFill>
                <a:schemeClr val="tx1"/>
              </a:solidFill>
              <a:effectLst/>
              <a:latin typeface="+mn-lt"/>
              <a:ea typeface="+mn-ea"/>
              <a:cs typeface="+mn-cs"/>
            </a:rPr>
            <a:t> </a:t>
          </a:r>
          <a:r>
            <a:rPr lang="nl-NL" sz="1100" b="0" i="0">
              <a:solidFill>
                <a:schemeClr val="tx1"/>
              </a:solidFill>
              <a:effectLst/>
              <a:latin typeface="+mn-lt"/>
              <a:ea typeface="+mn-ea"/>
              <a:cs typeface="+mn-cs"/>
            </a:rPr>
            <a:t>of per begraafplaats vermeld op de hiervoor genoemde rekeningen.  </a:t>
          </a:r>
        </a:p>
        <a:p>
          <a:pPr rtl="0"/>
          <a:endParaRPr lang="nl-NL" sz="1100" b="0" i="0">
            <a:solidFill>
              <a:schemeClr val="tx1"/>
            </a:solidFill>
            <a:effectLst/>
            <a:latin typeface="+mn-lt"/>
            <a:ea typeface="+mn-ea"/>
            <a:cs typeface="+mn-cs"/>
          </a:endParaRPr>
        </a:p>
        <a:p>
          <a:pPr rtl="0"/>
          <a:r>
            <a:rPr lang="nl-NL" sz="1100" b="0" i="0">
              <a:solidFill>
                <a:schemeClr val="tx1"/>
              </a:solidFill>
              <a:effectLst/>
              <a:latin typeface="+mn-lt"/>
              <a:ea typeface="+mn-ea"/>
              <a:cs typeface="+mn-cs"/>
            </a:rPr>
            <a:t>In het</a:t>
          </a:r>
          <a:r>
            <a:rPr lang="nl-NL" sz="1100" b="0" i="0" baseline="0">
              <a:solidFill>
                <a:schemeClr val="tx1"/>
              </a:solidFill>
              <a:effectLst/>
              <a:latin typeface="+mn-lt"/>
              <a:ea typeface="+mn-ea"/>
              <a:cs typeface="+mn-cs"/>
            </a:rPr>
            <a:t> </a:t>
          </a:r>
          <a:r>
            <a:rPr lang="nl-NL" sz="1100" b="0" i="0">
              <a:solidFill>
                <a:schemeClr val="tx1"/>
              </a:solidFill>
              <a:effectLst/>
              <a:latin typeface="+mn-lt"/>
              <a:ea typeface="+mn-ea"/>
              <a:cs typeface="+mn-cs"/>
            </a:rPr>
            <a:t>de richtlijn richtlijn administratie en financieel overzicht begraafplaatsen</a:t>
          </a:r>
          <a:r>
            <a:rPr lang="nl-NL" sz="1100" b="0" i="0" baseline="0">
              <a:solidFill>
                <a:schemeClr val="tx1"/>
              </a:solidFill>
              <a:effectLst/>
              <a:latin typeface="+mn-lt"/>
              <a:ea typeface="+mn-ea"/>
              <a:cs typeface="+mn-cs"/>
            </a:rPr>
            <a:t>  is dit als voorbeeld uitgewerkt.</a:t>
          </a:r>
          <a:endParaRPr lang="nl-NL">
            <a:effectLst/>
          </a:endParaRPr>
        </a:p>
        <a:p>
          <a:br>
            <a:rPr lang="nl-NL" sz="1100" b="0" i="0">
              <a:solidFill>
                <a:schemeClr val="tx1"/>
              </a:solidFill>
              <a:effectLst/>
              <a:latin typeface="+mn-lt"/>
              <a:ea typeface="+mn-ea"/>
              <a:cs typeface="+mn-cs"/>
            </a:rPr>
          </a:br>
          <a:r>
            <a:rPr lang="nl-NL" sz="1100" b="1" i="0">
              <a:solidFill>
                <a:schemeClr val="tx1"/>
              </a:solidFill>
              <a:effectLst/>
              <a:latin typeface="+mn-lt"/>
              <a:ea typeface="+mn-ea"/>
              <a:cs typeface="+mn-cs"/>
            </a:rPr>
            <a:t>ad 1. De</a:t>
          </a:r>
          <a:r>
            <a:rPr lang="nl-NL" sz="1100" b="1" i="0" baseline="0">
              <a:solidFill>
                <a:schemeClr val="tx1"/>
              </a:solidFill>
              <a:effectLst/>
              <a:latin typeface="+mn-lt"/>
              <a:ea typeface="+mn-ea"/>
              <a:cs typeface="+mn-cs"/>
            </a:rPr>
            <a:t> begraafplaats heeft of krijgt een eigen boekhouding. </a:t>
          </a:r>
        </a:p>
        <a:p>
          <a:r>
            <a:rPr lang="nl-NL" sz="1100" b="0" i="0">
              <a:solidFill>
                <a:schemeClr val="tx1"/>
              </a:solidFill>
              <a:effectLst/>
              <a:latin typeface="+mn-lt"/>
              <a:ea typeface="+mn-ea"/>
              <a:cs typeface="+mn-cs"/>
            </a:rPr>
            <a:t>Als u al een eigen boekhouding voor de begraafpllats heeft,</a:t>
          </a:r>
          <a:r>
            <a:rPr lang="nl-NL" sz="1100" b="0" i="0" baseline="0">
              <a:solidFill>
                <a:schemeClr val="tx1"/>
              </a:solidFill>
              <a:effectLst/>
              <a:latin typeface="+mn-lt"/>
              <a:ea typeface="+mn-ea"/>
              <a:cs typeface="+mn-cs"/>
            </a:rPr>
            <a:t> is die </a:t>
          </a:r>
          <a:r>
            <a:rPr lang="nl-NL" sz="1100" b="0" i="0">
              <a:solidFill>
                <a:schemeClr val="tx1"/>
              </a:solidFill>
              <a:effectLst/>
              <a:latin typeface="+mn-lt"/>
              <a:ea typeface="+mn-ea"/>
              <a:cs typeface="+mn-cs"/>
            </a:rPr>
            <a:t>naar eigen inzicht ingericht. Dat is geen probleem mits daarin tenminste de (vergelijkbare) rekeningen zoals</a:t>
          </a:r>
          <a:r>
            <a:rPr lang="nl-NL" sz="1100" b="0" i="0" baseline="0">
              <a:solidFill>
                <a:schemeClr val="tx1"/>
              </a:solidFill>
              <a:effectLst/>
              <a:latin typeface="+mn-lt"/>
              <a:ea typeface="+mn-ea"/>
              <a:cs typeface="+mn-cs"/>
            </a:rPr>
            <a:t> vermeld in de richtlijn administratie en financieel overzicht begraafplaats zijn opgenomen. </a:t>
          </a:r>
        </a:p>
        <a:p>
          <a:r>
            <a:rPr lang="nl-NL" sz="1100" b="0" i="0" baseline="0">
              <a:solidFill>
                <a:schemeClr val="tx1"/>
              </a:solidFill>
              <a:effectLst/>
              <a:latin typeface="+mn-lt"/>
              <a:ea typeface="+mn-ea"/>
              <a:cs typeface="+mn-cs"/>
            </a:rPr>
            <a:t>Als u de boekhouding nog  moet inrichten, raden wij u aan het schema van de richtlijn te volgen. </a:t>
          </a:r>
          <a:endParaRPr lang="nl-NL" sz="1100" b="0" i="0">
            <a:solidFill>
              <a:schemeClr val="tx1"/>
            </a:solidFill>
            <a:effectLst/>
            <a:latin typeface="+mn-lt"/>
            <a:ea typeface="+mn-ea"/>
            <a:cs typeface="+mn-cs"/>
          </a:endParaRPr>
        </a:p>
        <a:p>
          <a:endParaRPr lang="nl-NL" sz="1100" b="0" i="0">
            <a:solidFill>
              <a:schemeClr val="tx1"/>
            </a:solidFill>
            <a:effectLst/>
            <a:latin typeface="+mn-lt"/>
            <a:ea typeface="+mn-ea"/>
            <a:cs typeface="+mn-cs"/>
          </a:endParaRPr>
        </a:p>
        <a:p>
          <a:r>
            <a:rPr lang="nl-NL" sz="1100" b="1" i="0">
              <a:solidFill>
                <a:schemeClr val="tx1"/>
              </a:solidFill>
              <a:effectLst/>
              <a:latin typeface="+mn-lt"/>
              <a:ea typeface="+mn-ea"/>
              <a:cs typeface="+mn-cs"/>
            </a:rPr>
            <a:t>ad 2.     De financiële gegevens van de begraafplaats zijn volledig geïntegreerd in (een separaat) deel van de boekhouding van de gemeente. </a:t>
          </a:r>
          <a:endParaRPr lang="nl-NL">
            <a:effectLst/>
          </a:endParaRPr>
        </a:p>
        <a:p>
          <a:r>
            <a:rPr lang="nl-NL" sz="1100" b="0" i="0">
              <a:solidFill>
                <a:schemeClr val="tx1"/>
              </a:solidFill>
              <a:effectLst/>
              <a:latin typeface="+mn-lt"/>
              <a:ea typeface="+mn-ea"/>
              <a:cs typeface="+mn-cs"/>
            </a:rPr>
            <a:t>In eerste instantie is de bedoeling van de richtlijn dat</a:t>
          </a:r>
          <a:r>
            <a:rPr lang="nl-NL" sz="1100" b="0" i="0" baseline="0">
              <a:solidFill>
                <a:schemeClr val="tx1"/>
              </a:solidFill>
              <a:effectLst/>
              <a:latin typeface="+mn-lt"/>
              <a:ea typeface="+mn-ea"/>
              <a:cs typeface="+mn-cs"/>
            </a:rPr>
            <a:t> </a:t>
          </a:r>
          <a:r>
            <a:rPr lang="nl-NL" sz="1100" b="0" i="0">
              <a:solidFill>
                <a:schemeClr val="tx1"/>
              </a:solidFill>
              <a:effectLst/>
              <a:latin typeface="+mn-lt"/>
              <a:ea typeface="+mn-ea"/>
              <a:cs typeface="+mn-cs"/>
            </a:rPr>
            <a:t>een gemeente</a:t>
          </a:r>
          <a:r>
            <a:rPr lang="nl-NL" sz="1100" b="0" i="0" baseline="0">
              <a:solidFill>
                <a:schemeClr val="tx1"/>
              </a:solidFill>
              <a:effectLst/>
              <a:latin typeface="+mn-lt"/>
              <a:ea typeface="+mn-ea"/>
              <a:cs typeface="+mn-cs"/>
            </a:rPr>
            <a:t> beschikt over drie financiele overzichten:</a:t>
          </a:r>
        </a:p>
        <a:p>
          <a:r>
            <a:rPr lang="nl-NL" sz="1100" b="0" i="0" baseline="0">
              <a:solidFill>
                <a:schemeClr val="tx1"/>
              </a:solidFill>
              <a:effectLst/>
              <a:latin typeface="+mn-lt"/>
              <a:ea typeface="+mn-ea"/>
              <a:cs typeface="+mn-cs"/>
            </a:rPr>
            <a:t>1. de jaarrekening van de gemeente exclusief de begraafplaats</a:t>
          </a:r>
        </a:p>
        <a:p>
          <a:r>
            <a:rPr lang="nl-NL" sz="1100" b="0" i="0" baseline="0">
              <a:solidFill>
                <a:schemeClr val="tx1"/>
              </a:solidFill>
              <a:effectLst/>
              <a:latin typeface="+mn-lt"/>
              <a:ea typeface="+mn-ea"/>
              <a:cs typeface="+mn-cs"/>
            </a:rPr>
            <a:t>2. het financieel overzicht van de begraafplaats</a:t>
          </a:r>
        </a:p>
        <a:p>
          <a:r>
            <a:rPr lang="nl-NL" sz="1100" b="0" i="0" baseline="0">
              <a:solidFill>
                <a:schemeClr val="tx1"/>
              </a:solidFill>
              <a:effectLst/>
              <a:latin typeface="+mn-lt"/>
              <a:ea typeface="+mn-ea"/>
              <a:cs typeface="+mn-cs"/>
            </a:rPr>
            <a:t>3. de samengevoegde / geintegreerde jaarrekening van de gemeente inclusief de begraafplaats.</a:t>
          </a:r>
          <a:endParaRPr lang="nl-NL" sz="1100" b="0" i="0">
            <a:solidFill>
              <a:schemeClr val="tx1"/>
            </a:solidFill>
            <a:effectLst/>
            <a:latin typeface="+mn-lt"/>
            <a:ea typeface="+mn-ea"/>
            <a:cs typeface="+mn-cs"/>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Ook bij een geïntegreerde jaarrekening is er een berekening te maken van de totale activa van de begraafplaats en de totale passiva. Het activatotaal komt op</a:t>
          </a:r>
          <a:r>
            <a:rPr lang="nl-NL" sz="1100" b="0" i="0" baseline="0">
              <a:solidFill>
                <a:schemeClr val="tx1"/>
              </a:solidFill>
              <a:effectLst/>
              <a:latin typeface="+mn-lt"/>
              <a:ea typeface="+mn-ea"/>
              <a:cs typeface="+mn-cs"/>
            </a:rPr>
            <a:t> de rekening 02.30, het vreemd vemregopen op 23.40 en het eigen vermgoen op 21.96. H</a:t>
          </a:r>
          <a:r>
            <a:rPr lang="nl-NL" sz="1100" b="0" i="0">
              <a:solidFill>
                <a:schemeClr val="tx1"/>
              </a:solidFill>
              <a:effectLst/>
              <a:latin typeface="+mn-lt"/>
              <a:ea typeface="+mn-ea"/>
              <a:cs typeface="+mn-cs"/>
            </a:rPr>
            <a:t>et saldo van het Eigen vermogen van de begraafplaats komt  al ergens in de boeken van de gemeente voor. De bedoeling is dat dit zichtbaar wordt op 21.96 “Reserves begraafplaatsen”. Om dubbeltellingen</a:t>
          </a:r>
          <a:r>
            <a:rPr lang="nl-NL" sz="1100" b="0" i="0" baseline="0">
              <a:solidFill>
                <a:schemeClr val="tx1"/>
              </a:solidFill>
              <a:effectLst/>
              <a:latin typeface="+mn-lt"/>
              <a:ea typeface="+mn-ea"/>
              <a:cs typeface="+mn-cs"/>
            </a:rPr>
            <a:t> te voorkomen zult in in uw boekhouding daarvoor overboekenings rekeningen moeten gebruiken. U kunt dat duidelijk laten zien in FRIS. Zie het voorbeeld in de handleiding.  </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Eveneens is uit het grootboek het totaal van de opbrengsten en het totaal van de lasten te berekenen.  Om te voorkomen dat de baten en lasten dubbel worden verantwoord, worden in de hoofdboekhouding  de totalen van baten en lasten van de begraafplaats via een aparte overboekingsrekening geboekt op de rekeningen  "Totale baten  begraafplaats" en "Totale lasten begraafplaats".  Deze getotaliseerde baten worden dan in FRIS opgenomen als toevoeging op 21.96. Eveneens worden dan de getotaliseerde lasten als onttrekkingen opgenomen op 21.96. Door de koppeling in FRIS worden deze cijfers dan verantwoord op 65.50 en 95.50, Resultaat begraafplaatsen.  </a:t>
          </a:r>
        </a:p>
        <a:p>
          <a:pPr marL="0" marR="0" lvl="0" indent="0" defTabSz="914400" rtl="0" eaLnBrk="1" fontAlgn="auto" latinLnBrk="0" hangingPunct="1">
            <a:lnSpc>
              <a:spcPct val="100000"/>
            </a:lnSpc>
            <a:spcBef>
              <a:spcPts val="0"/>
            </a:spcBef>
            <a:spcAft>
              <a:spcPts val="0"/>
            </a:spcAft>
            <a:buClrTx/>
            <a:buSzTx/>
            <a:buFontTx/>
            <a:buNone/>
            <a:tabLst/>
            <a:defRPr/>
          </a:pPr>
          <a:endParaRPr lang="nl-NL" sz="1100" b="0" i="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l-NL" sz="1100" b="0" i="0">
              <a:solidFill>
                <a:schemeClr val="tx1"/>
              </a:solidFill>
              <a:effectLst/>
              <a:latin typeface="+mn-lt"/>
              <a:ea typeface="+mn-ea"/>
              <a:cs typeface="+mn-cs"/>
            </a:rPr>
            <a:t>Maar er is meer. Uit de jaarstukken moet ook blijken welke rekening courant verhouding er bestaat tussen kerk en begraafplaats.  De normale rekening courant verhoudingen komen in FRIS voor op de rekeningen 11.30 en 25.40.  Bij</a:t>
          </a:r>
          <a:r>
            <a:rPr lang="nl-NL" sz="1100" b="0" i="0" baseline="0">
              <a:solidFill>
                <a:schemeClr val="tx1"/>
              </a:solidFill>
              <a:effectLst/>
              <a:latin typeface="+mn-lt"/>
              <a:ea typeface="+mn-ea"/>
              <a:cs typeface="+mn-cs"/>
            </a:rPr>
            <a:t> de samenvoeging van de financiele gegevens wordt de onderlinge verhouding  geelimineerd. Zie daarvoor het voorbeeld in de handleiding. </a:t>
          </a:r>
          <a:endParaRPr lang="nl-NL">
            <a:effectLst/>
          </a:endParaRPr>
        </a:p>
        <a:p>
          <a:endParaRPr lang="nl-NL" sz="1100" b="0" i="0">
            <a:solidFill>
              <a:schemeClr val="tx1"/>
            </a:solidFill>
            <a:effectLst/>
            <a:latin typeface="+mn-lt"/>
            <a:ea typeface="+mn-ea"/>
            <a:cs typeface="+mn-cs"/>
          </a:endParaRPr>
        </a:p>
        <a:p>
          <a:r>
            <a:rPr lang="nl-NL" sz="1100" b="0" i="0">
              <a:solidFill>
                <a:schemeClr val="tx1"/>
              </a:solidFill>
              <a:effectLst/>
              <a:latin typeface="+mn-lt"/>
              <a:ea typeface="+mn-ea"/>
              <a:cs typeface="+mn-cs"/>
            </a:rPr>
            <a:t>In de handleiding begraafplaatsen zijn nog een aantal voorbeelden uit de praktijk uitgewerkt.</a:t>
          </a:r>
          <a:r>
            <a:rPr lang="nl-NL" sz="1100" b="0" i="0" baseline="0">
              <a:solidFill>
                <a:schemeClr val="tx1"/>
              </a:solidFill>
              <a:effectLst/>
              <a:latin typeface="+mn-lt"/>
              <a:ea typeface="+mn-ea"/>
              <a:cs typeface="+mn-cs"/>
            </a:rPr>
            <a:t> </a:t>
          </a:r>
          <a:br>
            <a:rPr lang="nl-NL" sz="1100" b="0" i="0">
              <a:solidFill>
                <a:schemeClr val="tx1"/>
              </a:solidFill>
              <a:effectLst/>
              <a:latin typeface="+mn-lt"/>
              <a:ea typeface="+mn-ea"/>
              <a:cs typeface="+mn-cs"/>
            </a:rPr>
          </a:br>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38</xdr:row>
      <xdr:rowOff>171451</xdr:rowOff>
    </xdr:from>
    <xdr:ext cx="6267450" cy="514350"/>
    <xdr:sp macro="" textlink="">
      <xdr:nvSpPr>
        <xdr:cNvPr id="2" name="Tekstvak 1">
          <a:extLst>
            <a:ext uri="{FF2B5EF4-FFF2-40B4-BE49-F238E27FC236}">
              <a16:creationId xmlns:a16="http://schemas.microsoft.com/office/drawing/2014/main" id="{2798A5DC-200B-4B84-85E1-18954F0528DD}"/>
            </a:ext>
          </a:extLst>
        </xdr:cNvPr>
        <xdr:cNvSpPr txBox="1"/>
      </xdr:nvSpPr>
      <xdr:spPr>
        <a:xfrm>
          <a:off x="0" y="7219951"/>
          <a:ext cx="626745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nl-NL" sz="1100" b="0" i="0" u="none" strike="noStrike">
              <a:solidFill>
                <a:schemeClr val="tx1"/>
              </a:solidFill>
              <a:latin typeface="+mn-lt"/>
              <a:ea typeface="+mn-ea"/>
              <a:cs typeface="+mn-cs"/>
            </a:rPr>
            <a:t>De jaarrekening wordt ingediend bij het  Classicale College voor de Behandeling van Beheerszaken  (CCBB)</a:t>
          </a:r>
          <a:r>
            <a:rPr lang="nl-NL"/>
            <a:t> </a:t>
          </a:r>
          <a:r>
            <a:rPr lang="nl-NL" sz="1100" b="0" i="0" u="none" strike="noStrike">
              <a:solidFill>
                <a:schemeClr val="tx1"/>
              </a:solidFill>
              <a:latin typeface="+mn-lt"/>
              <a:ea typeface="+mn-ea"/>
              <a:cs typeface="+mn-cs"/>
            </a:rPr>
            <a:t>Inleverdatum: vóór 15 juni na het laatstverlopen kalenderjaar </a:t>
          </a:r>
          <a:r>
            <a:rPr lang="nl-NL"/>
            <a:t> </a:t>
          </a:r>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266701</xdr:colOff>
      <xdr:row>36</xdr:row>
      <xdr:rowOff>123825</xdr:rowOff>
    </xdr:from>
    <xdr:ext cx="5534024" cy="1009650"/>
    <xdr:sp macro="" textlink="">
      <xdr:nvSpPr>
        <xdr:cNvPr id="2" name="Tekstvak 1">
          <a:extLst>
            <a:ext uri="{FF2B5EF4-FFF2-40B4-BE49-F238E27FC236}">
              <a16:creationId xmlns:a16="http://schemas.microsoft.com/office/drawing/2014/main" id="{9FD32674-AF0C-93D2-4B87-D0AE26CE9FCB}"/>
            </a:ext>
          </a:extLst>
        </xdr:cNvPr>
        <xdr:cNvSpPr txBox="1"/>
      </xdr:nvSpPr>
      <xdr:spPr>
        <a:xfrm>
          <a:off x="266701" y="6981825"/>
          <a:ext cx="5534024" cy="1009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i="1">
              <a:solidFill>
                <a:srgbClr val="FF0000"/>
              </a:solidFill>
            </a:rPr>
            <a:t>Graag vragen wij uw </a:t>
          </a:r>
          <a:r>
            <a:rPr lang="nl-NL" sz="1100" i="1" baseline="0">
              <a:solidFill>
                <a:srgbClr val="FF0000"/>
              </a:solidFill>
            </a:rPr>
            <a:t>aandacht als er nog een saldo op de rekening courant van de gemeente staat (zie rekening 29.07 of 29.27). In dat geval heeft de kerk een schuld aan of vordering op de begraafplaats op de balans staan voor hetzelfde bedrag op rekening 25.40 of 11.30. Dat moeten we op de balans van de gemeente elimineren. (zie voorbeeld 12 uit de handleiding begraafplaatsen).</a:t>
          </a:r>
          <a:endParaRPr lang="nl-NL" sz="1100" i="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47625</xdr:colOff>
      <xdr:row>1</xdr:row>
      <xdr:rowOff>133351</xdr:rowOff>
    </xdr:from>
    <xdr:ext cx="6067425" cy="6924674"/>
    <xdr:sp macro="" textlink="">
      <xdr:nvSpPr>
        <xdr:cNvPr id="2" name="Tekstvak 1">
          <a:extLst>
            <a:ext uri="{FF2B5EF4-FFF2-40B4-BE49-F238E27FC236}">
              <a16:creationId xmlns:a16="http://schemas.microsoft.com/office/drawing/2014/main" id="{B0FE8EAB-84F4-41A4-AFC4-C2F8DDBC7DB6}"/>
            </a:ext>
          </a:extLst>
        </xdr:cNvPr>
        <xdr:cNvSpPr txBox="1"/>
      </xdr:nvSpPr>
      <xdr:spPr>
        <a:xfrm>
          <a:off x="657225" y="323851"/>
          <a:ext cx="6067425" cy="6924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0" i="0" u="none" strike="noStrike">
              <a:solidFill>
                <a:srgbClr val="FF0000"/>
              </a:solidFill>
              <a:effectLst/>
              <a:latin typeface="+mn-lt"/>
              <a:ea typeface="+mn-ea"/>
              <a:cs typeface="+mn-cs"/>
            </a:rPr>
            <a:t>Hier kunt u uw toelichting op de balans en de exploitatierekening opnemen. </a:t>
          </a:r>
          <a:r>
            <a:rPr lang="nl-NL">
              <a:solidFill>
                <a:srgbClr val="FF0000"/>
              </a:solidFill>
            </a:rPr>
            <a:t> </a:t>
          </a:r>
          <a:endParaRPr lang="nl-NL" sz="1100">
            <a:solidFill>
              <a:srgbClr val="FF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D318-DA27-48BD-98A6-68D37A6AA279}">
  <dimension ref="A1"/>
  <sheetViews>
    <sheetView tabSelected="1" workbookViewId="0"/>
  </sheetViews>
  <sheetFormatPr baseColWidth="10" defaultColWidth="8.83203125" defaultRowHeight="1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43A9-6E5E-47FF-B938-207F8D8B4E6E}">
  <dimension ref="A2:AE22"/>
  <sheetViews>
    <sheetView workbookViewId="0">
      <selection activeCell="B6" sqref="B6"/>
    </sheetView>
  </sheetViews>
  <sheetFormatPr baseColWidth="10" defaultColWidth="8.83203125" defaultRowHeight="15" x14ac:dyDescent="0.2"/>
  <cols>
    <col min="4" max="4" width="10.5" bestFit="1" customWidth="1"/>
  </cols>
  <sheetData>
    <row r="2" spans="1:31" ht="19" x14ac:dyDescent="0.25">
      <c r="A2" s="53" t="s">
        <v>110</v>
      </c>
      <c r="B2" s="54"/>
    </row>
    <row r="3" spans="1:31" ht="19" x14ac:dyDescent="0.25">
      <c r="A3" s="55">
        <f>Voorblad!D7</f>
        <v>2023</v>
      </c>
      <c r="B3" s="56" t="s">
        <v>111</v>
      </c>
      <c r="C3" s="56"/>
      <c r="D3" s="56"/>
      <c r="E3" s="56"/>
      <c r="F3" s="56"/>
      <c r="G3" s="56"/>
      <c r="H3" s="56"/>
      <c r="I3" s="56"/>
      <c r="J3" s="56"/>
      <c r="K3" s="56"/>
      <c r="L3" s="56"/>
      <c r="M3" s="56"/>
      <c r="N3" s="56"/>
      <c r="O3" s="56"/>
      <c r="P3" s="56"/>
      <c r="Q3" s="56"/>
      <c r="R3" s="56"/>
      <c r="U3" t="s">
        <v>197</v>
      </c>
    </row>
    <row r="4" spans="1:31" x14ac:dyDescent="0.2">
      <c r="B4" s="56" t="s">
        <v>112</v>
      </c>
      <c r="C4" s="56"/>
      <c r="D4" s="56"/>
      <c r="E4" s="56"/>
      <c r="F4" s="56"/>
      <c r="G4" s="56"/>
      <c r="H4" s="56"/>
      <c r="I4" s="56"/>
      <c r="J4" s="56"/>
      <c r="K4" s="56"/>
      <c r="L4" s="56"/>
      <c r="M4" s="56"/>
      <c r="N4" s="56"/>
      <c r="O4" s="56"/>
      <c r="P4" s="56"/>
      <c r="Q4" s="56"/>
      <c r="R4" s="56"/>
    </row>
    <row r="5" spans="1:31" x14ac:dyDescent="0.2">
      <c r="B5" s="145" t="s">
        <v>194</v>
      </c>
      <c r="C5" s="145"/>
      <c r="D5" s="145"/>
      <c r="E5" s="145"/>
      <c r="F5" s="145"/>
      <c r="G5" s="145"/>
      <c r="H5" s="145"/>
      <c r="I5" s="145"/>
      <c r="J5" s="145"/>
      <c r="K5" s="145"/>
      <c r="L5" s="145"/>
      <c r="M5" s="145"/>
      <c r="N5" s="145"/>
      <c r="O5" s="145"/>
    </row>
    <row r="6" spans="1:31" x14ac:dyDescent="0.2">
      <c r="B6" s="145" t="s">
        <v>203</v>
      </c>
      <c r="C6" s="145"/>
      <c r="D6" s="145"/>
      <c r="E6" s="145"/>
      <c r="F6" s="145"/>
      <c r="G6" s="145"/>
      <c r="H6" s="145"/>
      <c r="I6" s="145"/>
      <c r="J6" s="145"/>
      <c r="K6" s="145"/>
      <c r="L6" s="145"/>
      <c r="M6" s="145"/>
      <c r="N6" s="145"/>
      <c r="O6" s="145"/>
    </row>
    <row r="8" spans="1:31" x14ac:dyDescent="0.2">
      <c r="B8" s="30"/>
      <c r="C8" s="30"/>
      <c r="D8" s="30"/>
      <c r="E8" s="30"/>
      <c r="F8" s="30"/>
      <c r="G8" s="57" t="s">
        <v>113</v>
      </c>
      <c r="H8" s="57"/>
      <c r="I8" s="57"/>
      <c r="J8" s="57"/>
      <c r="K8" s="57"/>
      <c r="L8" s="57" t="s">
        <v>114</v>
      </c>
      <c r="M8" s="57" t="s">
        <v>115</v>
      </c>
      <c r="N8" s="134">
        <f>Voorblad!D7</f>
        <v>2023</v>
      </c>
      <c r="O8" s="57" t="s">
        <v>199</v>
      </c>
      <c r="P8" s="57" t="s">
        <v>116</v>
      </c>
      <c r="Q8" s="57" t="s">
        <v>116</v>
      </c>
      <c r="R8" s="57" t="s">
        <v>117</v>
      </c>
      <c r="S8" s="57" t="s">
        <v>116</v>
      </c>
      <c r="T8" s="57" t="s">
        <v>116</v>
      </c>
      <c r="U8" s="57" t="s">
        <v>116</v>
      </c>
      <c r="V8" s="57" t="s">
        <v>116</v>
      </c>
      <c r="W8" s="57" t="s">
        <v>116</v>
      </c>
      <c r="X8" s="57" t="s">
        <v>116</v>
      </c>
      <c r="Y8" s="57" t="s">
        <v>116</v>
      </c>
      <c r="Z8" s="57" t="s">
        <v>116</v>
      </c>
      <c r="AA8" s="57" t="s">
        <v>116</v>
      </c>
      <c r="AB8" s="57" t="s">
        <v>116</v>
      </c>
      <c r="AC8" s="57" t="s">
        <v>116</v>
      </c>
      <c r="AD8" s="57" t="s">
        <v>116</v>
      </c>
      <c r="AE8" s="138" t="s">
        <v>201</v>
      </c>
    </row>
    <row r="9" spans="1:31" ht="42.75" customHeight="1" x14ac:dyDescent="0.2">
      <c r="B9" s="57" t="s">
        <v>118</v>
      </c>
      <c r="C9" s="57" t="s">
        <v>119</v>
      </c>
      <c r="D9" s="58" t="s">
        <v>120</v>
      </c>
      <c r="E9" s="58" t="s">
        <v>121</v>
      </c>
      <c r="F9" s="57" t="s">
        <v>122</v>
      </c>
      <c r="G9" s="57" t="s">
        <v>123</v>
      </c>
      <c r="H9" s="57" t="s">
        <v>124</v>
      </c>
      <c r="I9" s="57" t="s">
        <v>125</v>
      </c>
      <c r="J9" s="57" t="s">
        <v>126</v>
      </c>
      <c r="K9" s="57" t="s">
        <v>127</v>
      </c>
      <c r="L9" s="132" t="s">
        <v>195</v>
      </c>
      <c r="M9" s="132" t="s">
        <v>128</v>
      </c>
      <c r="N9" s="132" t="s">
        <v>200</v>
      </c>
      <c r="O9" s="132" t="s">
        <v>198</v>
      </c>
      <c r="P9" s="57" t="s">
        <v>196</v>
      </c>
      <c r="Q9" s="57" t="s">
        <v>129</v>
      </c>
      <c r="R9" s="132" t="s">
        <v>202</v>
      </c>
      <c r="S9" s="137">
        <v>2022</v>
      </c>
      <c r="T9" s="137">
        <v>2023</v>
      </c>
      <c r="U9" s="137">
        <v>2024</v>
      </c>
      <c r="V9" s="137">
        <v>2025</v>
      </c>
      <c r="W9" s="137">
        <v>2026</v>
      </c>
      <c r="X9" s="137">
        <v>2027</v>
      </c>
      <c r="Y9" s="137">
        <v>2028</v>
      </c>
      <c r="Z9" s="137">
        <v>2029</v>
      </c>
      <c r="AA9" s="137">
        <v>2030</v>
      </c>
      <c r="AB9" s="137">
        <v>2031</v>
      </c>
      <c r="AC9" s="137">
        <v>2032</v>
      </c>
      <c r="AD9" s="137">
        <v>2033</v>
      </c>
      <c r="AE9" s="139">
        <v>2033</v>
      </c>
    </row>
    <row r="10" spans="1:31" x14ac:dyDescent="0.2">
      <c r="B10" s="59">
        <v>1</v>
      </c>
      <c r="C10" s="59" t="s">
        <v>130</v>
      </c>
      <c r="D10" s="60">
        <v>2003</v>
      </c>
      <c r="E10" s="61">
        <v>43983</v>
      </c>
      <c r="F10" s="60">
        <v>20</v>
      </c>
      <c r="G10" s="62">
        <f>H10+I10+J10+K10</f>
        <v>1840</v>
      </c>
      <c r="H10" s="62">
        <v>900</v>
      </c>
      <c r="I10" s="62">
        <v>400</v>
      </c>
      <c r="J10" s="62">
        <v>240</v>
      </c>
      <c r="K10" s="62">
        <v>300</v>
      </c>
      <c r="L10" s="62">
        <f>G10</f>
        <v>1840</v>
      </c>
      <c r="M10" s="62">
        <f>L10/F10</f>
        <v>92</v>
      </c>
      <c r="N10" s="133">
        <v>19</v>
      </c>
      <c r="O10" s="133">
        <f>F10-N10</f>
        <v>1</v>
      </c>
      <c r="P10" s="62">
        <f>N10*M10</f>
        <v>1748</v>
      </c>
      <c r="Q10" s="62">
        <f>L10-P10</f>
        <v>92</v>
      </c>
      <c r="R10" s="62">
        <f>SUM(S10:AD10)+AE10</f>
        <v>92</v>
      </c>
      <c r="S10" s="62">
        <f>M10</f>
        <v>92</v>
      </c>
      <c r="T10" s="62"/>
      <c r="U10" s="62"/>
      <c r="V10" s="62"/>
      <c r="W10" s="62"/>
      <c r="X10" s="62"/>
      <c r="Y10" s="63"/>
      <c r="Z10" s="30"/>
      <c r="AA10" s="30"/>
      <c r="AB10" s="30"/>
      <c r="AC10" s="30"/>
      <c r="AD10" s="30"/>
      <c r="AE10" s="30"/>
    </row>
    <row r="11" spans="1:31" x14ac:dyDescent="0.2">
      <c r="B11" s="59">
        <v>2</v>
      </c>
      <c r="C11" s="59" t="s">
        <v>131</v>
      </c>
      <c r="D11" s="60">
        <v>2005</v>
      </c>
      <c r="E11" s="61">
        <v>45931</v>
      </c>
      <c r="F11" s="60">
        <v>20</v>
      </c>
      <c r="G11" s="62">
        <f>H11+I11+J11+K11</f>
        <v>1825</v>
      </c>
      <c r="H11" s="62">
        <v>1000</v>
      </c>
      <c r="I11" s="62">
        <v>500</v>
      </c>
      <c r="J11" s="62">
        <v>0</v>
      </c>
      <c r="K11" s="62">
        <v>325</v>
      </c>
      <c r="L11" s="62">
        <f t="shared" ref="L11:L20" si="0">G11</f>
        <v>1825</v>
      </c>
      <c r="M11" s="62">
        <f>L11/F11</f>
        <v>91.25</v>
      </c>
      <c r="N11" s="133">
        <v>17</v>
      </c>
      <c r="O11" s="133">
        <f t="shared" ref="O11:O15" si="1">F11-N11</f>
        <v>3</v>
      </c>
      <c r="P11" s="62">
        <f t="shared" ref="P11:P20" si="2">N11*M11</f>
        <v>1551.25</v>
      </c>
      <c r="Q11" s="62">
        <f t="shared" ref="Q11:Q20" si="3">L11-P11</f>
        <v>273.75</v>
      </c>
      <c r="R11" s="62">
        <f t="shared" ref="R11:R20" si="4">SUM(S11:AD11)+AE11</f>
        <v>273.75</v>
      </c>
      <c r="S11" s="62">
        <f>$M$11</f>
        <v>91.25</v>
      </c>
      <c r="T11" s="62">
        <f t="shared" ref="T11:U11" si="5">$M$11</f>
        <v>91.25</v>
      </c>
      <c r="U11" s="62">
        <f t="shared" si="5"/>
        <v>91.25</v>
      </c>
      <c r="V11" s="62"/>
      <c r="W11" s="62"/>
      <c r="X11" s="62"/>
      <c r="Y11" s="62"/>
      <c r="Z11" s="62"/>
      <c r="AA11" s="62"/>
      <c r="AB11" s="62"/>
      <c r="AC11" s="62"/>
      <c r="AD11" s="63"/>
      <c r="AE11" s="30"/>
    </row>
    <row r="12" spans="1:31" x14ac:dyDescent="0.2">
      <c r="B12" s="59">
        <v>3</v>
      </c>
      <c r="C12" s="59" t="s">
        <v>132</v>
      </c>
      <c r="D12" s="60">
        <v>2010</v>
      </c>
      <c r="E12" s="61">
        <v>45689</v>
      </c>
      <c r="F12" s="60">
        <v>20</v>
      </c>
      <c r="G12" s="62">
        <f>H12+I12+J12+K12</f>
        <v>2050</v>
      </c>
      <c r="H12" s="62">
        <v>1100</v>
      </c>
      <c r="I12" s="62">
        <v>600</v>
      </c>
      <c r="J12" s="62">
        <v>0</v>
      </c>
      <c r="K12" s="62">
        <v>350</v>
      </c>
      <c r="L12" s="62">
        <f t="shared" si="0"/>
        <v>2050</v>
      </c>
      <c r="M12" s="62">
        <f>L12/F12</f>
        <v>102.5</v>
      </c>
      <c r="N12" s="133">
        <v>12</v>
      </c>
      <c r="O12" s="133">
        <f t="shared" si="1"/>
        <v>8</v>
      </c>
      <c r="P12" s="62">
        <f t="shared" si="2"/>
        <v>1230</v>
      </c>
      <c r="Q12" s="62">
        <f t="shared" si="3"/>
        <v>820</v>
      </c>
      <c r="R12" s="62">
        <f t="shared" si="4"/>
        <v>820</v>
      </c>
      <c r="S12" s="62">
        <f>$M$12</f>
        <v>102.5</v>
      </c>
      <c r="T12" s="62">
        <f t="shared" ref="T12:Z12" si="6">$M$12</f>
        <v>102.5</v>
      </c>
      <c r="U12" s="62">
        <f t="shared" si="6"/>
        <v>102.5</v>
      </c>
      <c r="V12" s="62">
        <f t="shared" si="6"/>
        <v>102.5</v>
      </c>
      <c r="W12" s="62">
        <f t="shared" si="6"/>
        <v>102.5</v>
      </c>
      <c r="X12" s="62">
        <f t="shared" si="6"/>
        <v>102.5</v>
      </c>
      <c r="Y12" s="62">
        <f t="shared" si="6"/>
        <v>102.5</v>
      </c>
      <c r="Z12" s="62">
        <f t="shared" si="6"/>
        <v>102.5</v>
      </c>
      <c r="AA12" s="62"/>
      <c r="AB12" s="62"/>
      <c r="AC12" s="62"/>
      <c r="AD12" s="63"/>
      <c r="AE12" s="30"/>
    </row>
    <row r="13" spans="1:31" x14ac:dyDescent="0.2">
      <c r="B13" s="59">
        <v>4</v>
      </c>
      <c r="C13" s="59"/>
      <c r="D13" s="60">
        <v>2015</v>
      </c>
      <c r="E13" s="61">
        <v>45778</v>
      </c>
      <c r="F13" s="60">
        <v>10</v>
      </c>
      <c r="G13" s="62">
        <f>H13+I13+J13+K13</f>
        <v>2375</v>
      </c>
      <c r="H13" s="62">
        <v>1200</v>
      </c>
      <c r="I13" s="62">
        <v>700</v>
      </c>
      <c r="J13" s="62">
        <v>100</v>
      </c>
      <c r="K13" s="62">
        <v>375</v>
      </c>
      <c r="L13" s="62">
        <f t="shared" si="0"/>
        <v>2375</v>
      </c>
      <c r="M13" s="62">
        <f>L13/F13</f>
        <v>237.5</v>
      </c>
      <c r="N13" s="133">
        <v>7</v>
      </c>
      <c r="O13" s="133">
        <f t="shared" si="1"/>
        <v>3</v>
      </c>
      <c r="P13" s="62">
        <f t="shared" si="2"/>
        <v>1662.5</v>
      </c>
      <c r="Q13" s="62">
        <f t="shared" si="3"/>
        <v>712.5</v>
      </c>
      <c r="R13" s="62">
        <f t="shared" si="4"/>
        <v>712.5</v>
      </c>
      <c r="S13" s="62">
        <f>$M$13</f>
        <v>237.5</v>
      </c>
      <c r="T13" s="62">
        <f t="shared" ref="T13:U13" si="7">$M$13</f>
        <v>237.5</v>
      </c>
      <c r="U13" s="62">
        <f t="shared" si="7"/>
        <v>237.5</v>
      </c>
      <c r="V13" s="62"/>
      <c r="W13" s="62"/>
      <c r="X13" s="62"/>
      <c r="Y13" s="62"/>
      <c r="Z13" s="62"/>
      <c r="AA13" s="62"/>
      <c r="AB13" s="62"/>
      <c r="AC13" s="62"/>
      <c r="AD13" s="63"/>
      <c r="AE13" s="30"/>
    </row>
    <row r="14" spans="1:31" x14ac:dyDescent="0.2">
      <c r="B14" s="59">
        <v>5</v>
      </c>
      <c r="C14" s="59" t="s">
        <v>165</v>
      </c>
      <c r="D14" s="60">
        <v>2018</v>
      </c>
      <c r="E14" s="61">
        <v>43282</v>
      </c>
      <c r="F14" s="60">
        <v>10</v>
      </c>
      <c r="G14" s="62">
        <v>1000</v>
      </c>
      <c r="H14" s="62"/>
      <c r="I14" s="62">
        <v>800</v>
      </c>
      <c r="J14" s="62">
        <v>200</v>
      </c>
      <c r="K14" s="62">
        <v>0</v>
      </c>
      <c r="L14" s="62">
        <f t="shared" si="0"/>
        <v>1000</v>
      </c>
      <c r="M14" s="62">
        <f>G14/F14</f>
        <v>100</v>
      </c>
      <c r="N14" s="133">
        <v>4</v>
      </c>
      <c r="O14" s="133">
        <f t="shared" si="1"/>
        <v>6</v>
      </c>
      <c r="P14" s="62">
        <f t="shared" si="2"/>
        <v>400</v>
      </c>
      <c r="Q14" s="62">
        <f t="shared" si="3"/>
        <v>600</v>
      </c>
      <c r="R14" s="62">
        <f t="shared" si="4"/>
        <v>600</v>
      </c>
      <c r="S14" s="62">
        <f>$M$14</f>
        <v>100</v>
      </c>
      <c r="T14" s="62">
        <f t="shared" ref="T14:X14" si="8">$M$14</f>
        <v>100</v>
      </c>
      <c r="U14" s="62">
        <f t="shared" si="8"/>
        <v>100</v>
      </c>
      <c r="V14" s="62">
        <f t="shared" si="8"/>
        <v>100</v>
      </c>
      <c r="W14" s="62">
        <f t="shared" si="8"/>
        <v>100</v>
      </c>
      <c r="X14" s="62">
        <f t="shared" si="8"/>
        <v>100</v>
      </c>
      <c r="Y14" s="82"/>
      <c r="Z14" s="82"/>
      <c r="AA14" s="82"/>
      <c r="AB14" s="82"/>
      <c r="AC14" s="82"/>
      <c r="AD14" s="82"/>
      <c r="AE14" s="30"/>
    </row>
    <row r="15" spans="1:31" x14ac:dyDescent="0.2">
      <c r="B15" s="59">
        <v>6</v>
      </c>
      <c r="C15" s="59"/>
      <c r="D15" s="60">
        <v>2022</v>
      </c>
      <c r="E15" s="61">
        <v>44593</v>
      </c>
      <c r="F15" s="60">
        <v>20</v>
      </c>
      <c r="G15" s="62">
        <v>2650</v>
      </c>
      <c r="H15" s="62">
        <v>1750</v>
      </c>
      <c r="I15" s="62">
        <v>650</v>
      </c>
      <c r="J15" s="62">
        <v>250</v>
      </c>
      <c r="K15" s="62">
        <v>0</v>
      </c>
      <c r="L15" s="62">
        <f t="shared" si="0"/>
        <v>2650</v>
      </c>
      <c r="M15" s="62">
        <f>G15/F15</f>
        <v>132.5</v>
      </c>
      <c r="N15" s="133">
        <v>0</v>
      </c>
      <c r="O15" s="133">
        <f t="shared" si="1"/>
        <v>20</v>
      </c>
      <c r="P15" s="62">
        <f t="shared" si="2"/>
        <v>0</v>
      </c>
      <c r="Q15" s="62">
        <f t="shared" si="3"/>
        <v>2650</v>
      </c>
      <c r="R15" s="62">
        <f t="shared" si="4"/>
        <v>2650</v>
      </c>
      <c r="S15" s="62">
        <f>$M$15</f>
        <v>132.5</v>
      </c>
      <c r="T15" s="62">
        <f t="shared" ref="T15:AD15" si="9">$M$15</f>
        <v>132.5</v>
      </c>
      <c r="U15" s="62">
        <f t="shared" si="9"/>
        <v>132.5</v>
      </c>
      <c r="V15" s="62">
        <f t="shared" si="9"/>
        <v>132.5</v>
      </c>
      <c r="W15" s="62">
        <f t="shared" si="9"/>
        <v>132.5</v>
      </c>
      <c r="X15" s="62">
        <f t="shared" si="9"/>
        <v>132.5</v>
      </c>
      <c r="Y15" s="62">
        <f t="shared" si="9"/>
        <v>132.5</v>
      </c>
      <c r="Z15" s="62">
        <f t="shared" si="9"/>
        <v>132.5</v>
      </c>
      <c r="AA15" s="62">
        <f t="shared" si="9"/>
        <v>132.5</v>
      </c>
      <c r="AB15" s="62">
        <f t="shared" si="9"/>
        <v>132.5</v>
      </c>
      <c r="AC15" s="62">
        <f t="shared" si="9"/>
        <v>132.5</v>
      </c>
      <c r="AD15" s="62">
        <f t="shared" si="9"/>
        <v>132.5</v>
      </c>
      <c r="AE15" s="136">
        <f>8*M15</f>
        <v>1060</v>
      </c>
    </row>
    <row r="16" spans="1:31" x14ac:dyDescent="0.2">
      <c r="B16" s="59">
        <v>7</v>
      </c>
      <c r="C16" s="59"/>
      <c r="D16" s="60"/>
      <c r="E16" s="61"/>
      <c r="F16" s="60"/>
      <c r="G16" s="62"/>
      <c r="H16" s="62"/>
      <c r="I16" s="62"/>
      <c r="J16" s="62"/>
      <c r="K16" s="62"/>
      <c r="L16" s="62">
        <f t="shared" si="0"/>
        <v>0</v>
      </c>
      <c r="M16" s="62"/>
      <c r="N16" s="133"/>
      <c r="O16" s="133"/>
      <c r="P16" s="62">
        <f>N16*M16</f>
        <v>0</v>
      </c>
      <c r="Q16" s="62">
        <f t="shared" si="3"/>
        <v>0</v>
      </c>
      <c r="R16" s="62">
        <f t="shared" si="4"/>
        <v>0</v>
      </c>
      <c r="S16" s="62"/>
      <c r="T16" s="62"/>
      <c r="U16" s="62"/>
      <c r="V16" s="62"/>
      <c r="W16" s="62"/>
      <c r="X16" s="30"/>
      <c r="Y16" s="30"/>
      <c r="Z16" s="30"/>
      <c r="AA16" s="30"/>
      <c r="AB16" s="30"/>
      <c r="AC16" s="30"/>
      <c r="AD16" s="30"/>
      <c r="AE16" s="30"/>
    </row>
    <row r="17" spans="2:31" x14ac:dyDescent="0.2">
      <c r="B17" s="59">
        <v>8</v>
      </c>
      <c r="C17" s="59"/>
      <c r="D17" s="60"/>
      <c r="E17" s="61"/>
      <c r="F17" s="60"/>
      <c r="G17" s="62"/>
      <c r="H17" s="62"/>
      <c r="I17" s="62"/>
      <c r="J17" s="62"/>
      <c r="K17" s="62"/>
      <c r="L17" s="62">
        <f t="shared" si="0"/>
        <v>0</v>
      </c>
      <c r="M17" s="62"/>
      <c r="N17" s="133"/>
      <c r="O17" s="133"/>
      <c r="P17" s="62">
        <f t="shared" si="2"/>
        <v>0</v>
      </c>
      <c r="Q17" s="62">
        <f t="shared" si="3"/>
        <v>0</v>
      </c>
      <c r="R17" s="62">
        <f t="shared" si="4"/>
        <v>0</v>
      </c>
      <c r="S17" s="62"/>
      <c r="T17" s="62"/>
      <c r="U17" s="62"/>
      <c r="V17" s="62"/>
      <c r="W17" s="62"/>
      <c r="X17" s="30"/>
      <c r="Y17" s="30"/>
      <c r="Z17" s="30"/>
      <c r="AA17" s="30"/>
      <c r="AB17" s="30"/>
      <c r="AC17" s="30"/>
      <c r="AD17" s="30"/>
      <c r="AE17" s="30"/>
    </row>
    <row r="18" spans="2:31" x14ac:dyDescent="0.2">
      <c r="B18" s="59">
        <v>9</v>
      </c>
      <c r="C18" s="59"/>
      <c r="D18" s="60"/>
      <c r="E18" s="60"/>
      <c r="F18" s="60"/>
      <c r="G18" s="62"/>
      <c r="H18" s="62"/>
      <c r="I18" s="62"/>
      <c r="J18" s="62"/>
      <c r="K18" s="62"/>
      <c r="L18" s="62">
        <f t="shared" si="0"/>
        <v>0</v>
      </c>
      <c r="M18" s="62"/>
      <c r="N18" s="133"/>
      <c r="O18" s="135"/>
      <c r="P18" s="62">
        <f t="shared" si="2"/>
        <v>0</v>
      </c>
      <c r="Q18" s="62">
        <f t="shared" si="3"/>
        <v>0</v>
      </c>
      <c r="R18" s="62">
        <f t="shared" si="4"/>
        <v>0</v>
      </c>
      <c r="S18" s="30"/>
      <c r="T18" s="30"/>
      <c r="U18" s="30"/>
      <c r="V18" s="30"/>
      <c r="W18" s="30"/>
      <c r="X18" s="30"/>
      <c r="Y18" s="30"/>
      <c r="Z18" s="30"/>
      <c r="AA18" s="30"/>
      <c r="AB18" s="30"/>
      <c r="AC18" s="30"/>
      <c r="AD18" s="30"/>
      <c r="AE18" s="30"/>
    </row>
    <row r="19" spans="2:31" x14ac:dyDescent="0.2">
      <c r="B19" s="59">
        <v>10</v>
      </c>
      <c r="C19" s="59"/>
      <c r="D19" s="60"/>
      <c r="E19" s="60"/>
      <c r="F19" s="60"/>
      <c r="G19" s="62"/>
      <c r="H19" s="62"/>
      <c r="I19" s="62"/>
      <c r="J19" s="62"/>
      <c r="K19" s="62"/>
      <c r="L19" s="62">
        <f t="shared" si="0"/>
        <v>0</v>
      </c>
      <c r="M19" s="62"/>
      <c r="N19" s="133"/>
      <c r="O19" s="135"/>
      <c r="P19" s="62">
        <f t="shared" si="2"/>
        <v>0</v>
      </c>
      <c r="Q19" s="62">
        <f t="shared" si="3"/>
        <v>0</v>
      </c>
      <c r="R19" s="62">
        <f t="shared" si="4"/>
        <v>0</v>
      </c>
      <c r="S19" s="30"/>
      <c r="T19" s="30"/>
      <c r="U19" s="30"/>
      <c r="V19" s="30"/>
      <c r="W19" s="30"/>
      <c r="X19" s="30"/>
      <c r="Y19" s="30"/>
      <c r="Z19" s="30"/>
      <c r="AA19" s="30"/>
      <c r="AB19" s="30"/>
      <c r="AC19" s="30"/>
      <c r="AD19" s="30"/>
      <c r="AE19" s="30"/>
    </row>
    <row r="20" spans="2:31" ht="16" thickBot="1" x14ac:dyDescent="0.25">
      <c r="B20" s="59">
        <v>11</v>
      </c>
      <c r="C20" s="59"/>
      <c r="D20" s="30"/>
      <c r="E20" s="30"/>
      <c r="F20" s="60"/>
      <c r="G20" s="62"/>
      <c r="H20" s="62"/>
      <c r="I20" s="62"/>
      <c r="J20" s="62"/>
      <c r="K20" s="62"/>
      <c r="L20" s="142">
        <f t="shared" si="0"/>
        <v>0</v>
      </c>
      <c r="M20" s="62"/>
      <c r="N20" s="133"/>
      <c r="O20" s="135"/>
      <c r="P20" s="62">
        <f t="shared" si="2"/>
        <v>0</v>
      </c>
      <c r="Q20" s="62">
        <f t="shared" si="3"/>
        <v>0</v>
      </c>
      <c r="R20" s="62">
        <f t="shared" si="4"/>
        <v>0</v>
      </c>
      <c r="S20" s="30"/>
      <c r="T20" s="30"/>
      <c r="U20" s="30"/>
      <c r="V20" s="30"/>
      <c r="W20" s="30"/>
      <c r="X20" s="30"/>
      <c r="Y20" s="30"/>
      <c r="Z20" s="30"/>
      <c r="AA20" s="30"/>
      <c r="AB20" s="30"/>
      <c r="AC20" s="30"/>
      <c r="AD20" s="30"/>
      <c r="AE20" s="30"/>
    </row>
    <row r="21" spans="2:31" x14ac:dyDescent="0.2">
      <c r="B21" s="30"/>
      <c r="C21" s="30"/>
      <c r="D21" s="30"/>
      <c r="E21" s="30"/>
      <c r="F21" s="134">
        <f>SUM(F10:F20)</f>
        <v>100</v>
      </c>
      <c r="G21" s="64">
        <f>SUM(G10:G20)</f>
        <v>11740</v>
      </c>
      <c r="H21" s="64">
        <f t="shared" ref="H21:AE21" si="10">SUM(H10:H20)</f>
        <v>5950</v>
      </c>
      <c r="I21" s="64">
        <f t="shared" si="10"/>
        <v>3650</v>
      </c>
      <c r="J21" s="64">
        <f t="shared" si="10"/>
        <v>790</v>
      </c>
      <c r="K21" s="140">
        <f t="shared" si="10"/>
        <v>1350</v>
      </c>
      <c r="L21" s="143">
        <f t="shared" si="10"/>
        <v>11740</v>
      </c>
      <c r="M21" s="141">
        <f t="shared" si="10"/>
        <v>755.75</v>
      </c>
      <c r="N21" s="134">
        <f t="shared" si="10"/>
        <v>59</v>
      </c>
      <c r="O21" s="134">
        <f t="shared" si="10"/>
        <v>41</v>
      </c>
      <c r="P21" s="64">
        <f t="shared" si="10"/>
        <v>6591.75</v>
      </c>
      <c r="Q21" s="64">
        <f t="shared" si="10"/>
        <v>5148.25</v>
      </c>
      <c r="R21" s="64">
        <f t="shared" si="10"/>
        <v>5148.25</v>
      </c>
      <c r="S21" s="64">
        <f t="shared" si="10"/>
        <v>755.75</v>
      </c>
      <c r="T21" s="64">
        <f t="shared" si="10"/>
        <v>663.75</v>
      </c>
      <c r="U21" s="64">
        <f t="shared" si="10"/>
        <v>663.75</v>
      </c>
      <c r="V21" s="64">
        <f t="shared" si="10"/>
        <v>335</v>
      </c>
      <c r="W21" s="64">
        <f t="shared" si="10"/>
        <v>335</v>
      </c>
      <c r="X21" s="64">
        <f t="shared" si="10"/>
        <v>335</v>
      </c>
      <c r="Y21" s="64">
        <f t="shared" si="10"/>
        <v>235</v>
      </c>
      <c r="Z21" s="64">
        <f t="shared" si="10"/>
        <v>235</v>
      </c>
      <c r="AA21" s="64">
        <f t="shared" si="10"/>
        <v>132.5</v>
      </c>
      <c r="AB21" s="64">
        <f t="shared" si="10"/>
        <v>132.5</v>
      </c>
      <c r="AC21" s="64">
        <f t="shared" si="10"/>
        <v>132.5</v>
      </c>
      <c r="AD21" s="64">
        <f t="shared" si="10"/>
        <v>132.5</v>
      </c>
      <c r="AE21" s="64">
        <f t="shared" si="10"/>
        <v>1060</v>
      </c>
    </row>
    <row r="22" spans="2:31" ht="16" thickBot="1" x14ac:dyDescent="0.25">
      <c r="L22" s="144">
        <f>P21+Q21</f>
        <v>11740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29F4-F08E-4965-848C-A904F9BC7A97}">
  <dimension ref="B2:H34"/>
  <sheetViews>
    <sheetView workbookViewId="0"/>
  </sheetViews>
  <sheetFormatPr baseColWidth="10" defaultColWidth="8.83203125" defaultRowHeight="15" x14ac:dyDescent="0.2"/>
  <cols>
    <col min="3" max="3" width="11.6640625" customWidth="1"/>
    <col min="4" max="4" width="13.5" customWidth="1"/>
  </cols>
  <sheetData>
    <row r="2" spans="2:7" ht="18" x14ac:dyDescent="0.2">
      <c r="B2" s="1" t="s">
        <v>0</v>
      </c>
      <c r="E2" s="2"/>
      <c r="F2" s="2"/>
    </row>
    <row r="3" spans="2:7" x14ac:dyDescent="0.2">
      <c r="E3" s="2"/>
      <c r="F3" s="2"/>
    </row>
    <row r="4" spans="2:7" x14ac:dyDescent="0.2">
      <c r="E4" s="2"/>
      <c r="F4" s="2"/>
    </row>
    <row r="5" spans="2:7" ht="23" x14ac:dyDescent="0.25">
      <c r="B5" s="3" t="s">
        <v>1</v>
      </c>
      <c r="E5" s="2"/>
      <c r="F5" s="2"/>
    </row>
    <row r="6" spans="2:7" x14ac:dyDescent="0.2">
      <c r="E6" s="2"/>
      <c r="F6" s="2"/>
    </row>
    <row r="7" spans="2:7" ht="18" x14ac:dyDescent="0.2">
      <c r="B7" s="4" t="s">
        <v>2</v>
      </c>
      <c r="C7" s="4"/>
      <c r="D7" s="5">
        <v>2023</v>
      </c>
      <c r="E7" s="121" t="s">
        <v>189</v>
      </c>
      <c r="F7" s="122"/>
      <c r="G7" s="123"/>
    </row>
    <row r="8" spans="2:7" ht="18" x14ac:dyDescent="0.2">
      <c r="B8" s="124" t="s">
        <v>191</v>
      </c>
      <c r="C8" s="4"/>
      <c r="D8" s="127">
        <v>44927</v>
      </c>
      <c r="E8" s="125" t="s">
        <v>192</v>
      </c>
      <c r="F8" s="122"/>
      <c r="G8" s="123"/>
    </row>
    <row r="9" spans="2:7" x14ac:dyDescent="0.2">
      <c r="B9" s="124" t="s">
        <v>190</v>
      </c>
      <c r="C9" s="6"/>
      <c r="D9" s="127">
        <v>45291</v>
      </c>
      <c r="E9" s="125" t="s">
        <v>192</v>
      </c>
      <c r="F9" s="2"/>
    </row>
    <row r="10" spans="2:7" ht="18" x14ac:dyDescent="0.2">
      <c r="B10" s="124"/>
      <c r="C10" s="6"/>
      <c r="D10" s="126"/>
      <c r="E10" s="125"/>
      <c r="F10" s="2"/>
    </row>
    <row r="11" spans="2:7" x14ac:dyDescent="0.2">
      <c r="B11" s="7" t="s">
        <v>3</v>
      </c>
      <c r="C11" s="6"/>
      <c r="D11" s="6"/>
      <c r="E11" s="8"/>
      <c r="F11" s="9"/>
      <c r="G11" s="10"/>
    </row>
    <row r="12" spans="2:7" x14ac:dyDescent="0.2">
      <c r="F12" s="2"/>
    </row>
    <row r="13" spans="2:7" x14ac:dyDescent="0.2">
      <c r="B13" t="s">
        <v>4</v>
      </c>
      <c r="F13" s="8"/>
      <c r="G13" s="10"/>
    </row>
    <row r="14" spans="2:7" x14ac:dyDescent="0.2">
      <c r="F14" s="2"/>
    </row>
    <row r="15" spans="2:7" x14ac:dyDescent="0.2">
      <c r="B15" t="s">
        <v>5</v>
      </c>
      <c r="F15" s="8"/>
      <c r="G15" s="10"/>
    </row>
    <row r="16" spans="2:7" x14ac:dyDescent="0.2">
      <c r="E16" s="2"/>
      <c r="F16" s="2"/>
    </row>
    <row r="17" spans="2:8" ht="18" x14ac:dyDescent="0.2">
      <c r="B17" s="6" t="s">
        <v>6</v>
      </c>
      <c r="C17" s="4"/>
      <c r="D17" s="156"/>
      <c r="E17" s="157"/>
      <c r="F17" s="157"/>
      <c r="G17" s="157"/>
    </row>
    <row r="18" spans="2:8" x14ac:dyDescent="0.2">
      <c r="D18" s="6"/>
      <c r="E18" s="2"/>
      <c r="F18" s="2"/>
    </row>
    <row r="19" spans="2:8" x14ac:dyDescent="0.2">
      <c r="B19" s="6" t="s">
        <v>7</v>
      </c>
      <c r="D19" s="157" t="s">
        <v>167</v>
      </c>
      <c r="E19" s="157"/>
      <c r="F19" s="157"/>
      <c r="G19" s="157"/>
      <c r="H19" t="s">
        <v>204</v>
      </c>
    </row>
    <row r="20" spans="2:8" x14ac:dyDescent="0.2">
      <c r="E20" s="2"/>
      <c r="F20" s="2"/>
    </row>
    <row r="21" spans="2:8" x14ac:dyDescent="0.2">
      <c r="B21" t="s">
        <v>8</v>
      </c>
      <c r="D21" s="157" t="s">
        <v>180</v>
      </c>
      <c r="E21" s="157"/>
      <c r="F21" s="157"/>
      <c r="G21" s="157"/>
    </row>
    <row r="22" spans="2:8" x14ac:dyDescent="0.2">
      <c r="E22" s="2"/>
      <c r="F22" s="2"/>
    </row>
    <row r="23" spans="2:8" x14ac:dyDescent="0.2">
      <c r="B23" t="s">
        <v>9</v>
      </c>
      <c r="D23" s="157"/>
      <c r="E23" s="157"/>
      <c r="F23" s="2"/>
    </row>
    <row r="24" spans="2:8" ht="18" x14ac:dyDescent="0.2">
      <c r="B24" s="4"/>
      <c r="C24" s="6"/>
      <c r="D24" s="6"/>
      <c r="E24" s="2"/>
      <c r="F24" s="2"/>
    </row>
    <row r="25" spans="2:8" ht="18" x14ac:dyDescent="0.2">
      <c r="B25" s="6" t="s">
        <v>10</v>
      </c>
      <c r="C25" s="4"/>
      <c r="D25" s="156"/>
      <c r="E25" s="157"/>
      <c r="F25" s="157"/>
      <c r="G25" s="157"/>
    </row>
    <row r="26" spans="2:8" ht="18" x14ac:dyDescent="0.2">
      <c r="B26" s="4"/>
      <c r="C26" s="6"/>
      <c r="D26" s="6"/>
      <c r="E26" s="2"/>
      <c r="F26" s="2"/>
    </row>
    <row r="27" spans="2:8" x14ac:dyDescent="0.2">
      <c r="B27" s="7" t="s">
        <v>11</v>
      </c>
      <c r="C27" s="11"/>
      <c r="D27" s="156"/>
      <c r="E27" s="157"/>
      <c r="F27" s="157"/>
      <c r="G27" s="157"/>
    </row>
    <row r="29" spans="2:8" x14ac:dyDescent="0.2">
      <c r="B29" t="s">
        <v>12</v>
      </c>
      <c r="G29" t="s">
        <v>13</v>
      </c>
      <c r="H29" s="10"/>
    </row>
    <row r="33" spans="2:6" x14ac:dyDescent="0.2">
      <c r="B33" s="12" t="s">
        <v>168</v>
      </c>
      <c r="C33" s="13"/>
      <c r="D33" s="13"/>
      <c r="E33" s="14"/>
      <c r="F33" s="2"/>
    </row>
    <row r="34" spans="2:6" x14ac:dyDescent="0.2">
      <c r="B34" s="6"/>
      <c r="E34" s="2"/>
      <c r="F34" s="2"/>
    </row>
  </sheetData>
  <mergeCells count="6">
    <mergeCell ref="D27:G27"/>
    <mergeCell ref="D17:G17"/>
    <mergeCell ref="D19:G19"/>
    <mergeCell ref="D21:G21"/>
    <mergeCell ref="D23:E23"/>
    <mergeCell ref="D25:G2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AD41-B772-4A00-8F32-EABD2D902088}">
  <dimension ref="B2:H51"/>
  <sheetViews>
    <sheetView topLeftCell="A25" workbookViewId="0">
      <selection activeCell="F44" sqref="F44"/>
    </sheetView>
  </sheetViews>
  <sheetFormatPr baseColWidth="10" defaultColWidth="8.83203125" defaultRowHeight="15" x14ac:dyDescent="0.2"/>
  <cols>
    <col min="4" max="4" width="36.5" bestFit="1" customWidth="1"/>
  </cols>
  <sheetData>
    <row r="2" spans="2:8" x14ac:dyDescent="0.2">
      <c r="B2" s="158" t="str">
        <f>Voorblad!B5</f>
        <v>JAARREKENING van de kerkelijke Begraafplaats</v>
      </c>
      <c r="C2" s="159"/>
      <c r="D2" s="159"/>
      <c r="E2" s="160" t="str">
        <f>Voorblad!D21</f>
        <v>Buitenweg 55</v>
      </c>
      <c r="F2" s="160"/>
      <c r="G2" s="160"/>
      <c r="H2" s="160"/>
    </row>
    <row r="3" spans="2:8" x14ac:dyDescent="0.2">
      <c r="B3" s="158" t="str">
        <f>Voorblad!D19</f>
        <v>Stilleven</v>
      </c>
      <c r="C3" s="159"/>
      <c r="D3" s="159"/>
      <c r="E3" t="s">
        <v>193</v>
      </c>
      <c r="F3" s="119"/>
      <c r="G3" s="120">
        <f>Voorblad!D7</f>
        <v>2023</v>
      </c>
      <c r="H3" s="119"/>
    </row>
    <row r="4" spans="2:8" x14ac:dyDescent="0.2">
      <c r="B4" s="15"/>
      <c r="C4" s="16"/>
      <c r="D4" s="16"/>
    </row>
    <row r="5" spans="2:8" x14ac:dyDescent="0.2">
      <c r="B5" s="17" t="s">
        <v>14</v>
      </c>
      <c r="F5" s="2"/>
      <c r="G5" s="2"/>
    </row>
    <row r="6" spans="2:8" x14ac:dyDescent="0.2">
      <c r="B6" s="18" t="s">
        <v>15</v>
      </c>
      <c r="C6" s="6"/>
      <c r="D6" s="6"/>
      <c r="E6" s="6"/>
      <c r="F6" s="6"/>
      <c r="G6" s="6"/>
      <c r="H6" s="6"/>
    </row>
    <row r="7" spans="2:8" x14ac:dyDescent="0.2">
      <c r="B7" s="6"/>
      <c r="C7" s="19" t="s">
        <v>16</v>
      </c>
      <c r="D7" s="20" t="s">
        <v>17</v>
      </c>
      <c r="E7" s="19"/>
      <c r="F7" s="21"/>
      <c r="G7" s="22"/>
      <c r="H7" s="22"/>
    </row>
    <row r="8" spans="2:8" x14ac:dyDescent="0.2">
      <c r="B8" s="6"/>
      <c r="C8" s="19"/>
      <c r="D8" s="21"/>
      <c r="E8" s="19"/>
      <c r="F8" s="21"/>
      <c r="G8" s="22"/>
      <c r="H8" s="22"/>
    </row>
    <row r="9" spans="2:8" x14ac:dyDescent="0.2">
      <c r="B9" s="6"/>
      <c r="C9" s="19"/>
      <c r="D9" s="21"/>
      <c r="E9" s="19"/>
      <c r="F9" s="21"/>
      <c r="G9" s="22"/>
      <c r="H9" s="22"/>
    </row>
    <row r="10" spans="2:8" x14ac:dyDescent="0.2">
      <c r="B10" s="18" t="s">
        <v>18</v>
      </c>
      <c r="C10" s="6"/>
      <c r="D10" s="22"/>
      <c r="E10" s="6"/>
      <c r="F10" s="22"/>
      <c r="G10" s="22"/>
      <c r="H10" s="22"/>
    </row>
    <row r="11" spans="2:8" x14ac:dyDescent="0.2">
      <c r="B11" s="6"/>
      <c r="C11" s="19" t="s">
        <v>16</v>
      </c>
      <c r="D11" s="20" t="s">
        <v>19</v>
      </c>
      <c r="E11" s="19"/>
      <c r="F11" s="21"/>
      <c r="G11" s="22"/>
      <c r="H11" s="22"/>
    </row>
    <row r="12" spans="2:8" x14ac:dyDescent="0.2">
      <c r="B12" s="6"/>
      <c r="C12" s="19"/>
      <c r="D12" s="21"/>
      <c r="E12" s="19"/>
      <c r="F12" s="21"/>
      <c r="G12" s="22"/>
      <c r="H12" s="22"/>
    </row>
    <row r="13" spans="2:8" x14ac:dyDescent="0.2">
      <c r="B13" s="6"/>
      <c r="C13" s="19"/>
      <c r="D13" s="21"/>
      <c r="E13" s="19"/>
      <c r="F13" s="21"/>
      <c r="G13" s="22"/>
      <c r="H13" s="22"/>
    </row>
    <row r="14" spans="2:8" x14ac:dyDescent="0.2">
      <c r="B14" s="18" t="s">
        <v>20</v>
      </c>
      <c r="C14" s="6"/>
      <c r="D14" s="22"/>
      <c r="E14" s="6"/>
      <c r="F14" s="22"/>
      <c r="G14" s="22"/>
      <c r="H14" s="22"/>
    </row>
    <row r="15" spans="2:8" x14ac:dyDescent="0.2">
      <c r="B15" s="6"/>
      <c r="C15" s="19" t="s">
        <v>16</v>
      </c>
      <c r="D15" s="20" t="s">
        <v>19</v>
      </c>
      <c r="E15" s="19"/>
      <c r="F15" s="21"/>
      <c r="G15" s="22"/>
      <c r="H15" s="22"/>
    </row>
    <row r="16" spans="2:8" x14ac:dyDescent="0.2">
      <c r="B16" s="6"/>
      <c r="C16" s="19"/>
      <c r="D16" s="21"/>
      <c r="E16" s="19"/>
      <c r="F16" s="21"/>
      <c r="G16" s="22"/>
      <c r="H16" s="22"/>
    </row>
    <row r="17" spans="2:8" x14ac:dyDescent="0.2">
      <c r="B17" s="23"/>
      <c r="C17" s="24"/>
      <c r="D17" s="25"/>
      <c r="E17" s="24"/>
      <c r="F17" s="25"/>
      <c r="G17" s="25"/>
      <c r="H17" s="22"/>
    </row>
    <row r="18" spans="2:8" x14ac:dyDescent="0.2">
      <c r="B18" s="18" t="s">
        <v>21</v>
      </c>
      <c r="C18" s="6"/>
      <c r="D18" s="22"/>
      <c r="E18" s="6"/>
      <c r="F18" s="22"/>
      <c r="G18" s="22"/>
      <c r="H18" s="22"/>
    </row>
    <row r="19" spans="2:8" x14ac:dyDescent="0.2">
      <c r="B19" s="6"/>
      <c r="C19" s="19" t="s">
        <v>16</v>
      </c>
      <c r="D19" s="20" t="s">
        <v>19</v>
      </c>
      <c r="E19" s="19"/>
      <c r="F19" s="21"/>
      <c r="G19" s="22"/>
      <c r="H19" s="22"/>
    </row>
    <row r="20" spans="2:8" x14ac:dyDescent="0.2">
      <c r="B20" s="6"/>
      <c r="C20" s="19"/>
      <c r="D20" s="21"/>
      <c r="E20" s="19"/>
      <c r="F20" s="21"/>
      <c r="G20" s="22"/>
      <c r="H20" s="22"/>
    </row>
    <row r="21" spans="2:8" x14ac:dyDescent="0.2">
      <c r="B21" s="6"/>
      <c r="C21" s="19"/>
      <c r="D21" s="21"/>
      <c r="E21" s="19"/>
      <c r="F21" s="21"/>
      <c r="G21" s="22"/>
      <c r="H21" s="22"/>
    </row>
    <row r="22" spans="2:8" x14ac:dyDescent="0.2">
      <c r="B22" s="18" t="s">
        <v>181</v>
      </c>
      <c r="C22" s="6"/>
      <c r="D22" s="22"/>
      <c r="E22" s="6"/>
      <c r="F22" s="22"/>
      <c r="G22" s="22"/>
      <c r="H22" s="22"/>
    </row>
    <row r="23" spans="2:8" x14ac:dyDescent="0.2">
      <c r="B23" s="6"/>
      <c r="C23" s="19" t="s">
        <v>16</v>
      </c>
      <c r="D23" s="20" t="s">
        <v>19</v>
      </c>
      <c r="E23" s="19"/>
      <c r="F23" s="21"/>
      <c r="G23" s="22"/>
      <c r="H23" s="22"/>
    </row>
    <row r="24" spans="2:8" x14ac:dyDescent="0.2">
      <c r="B24" s="26"/>
      <c r="C24" s="26"/>
      <c r="D24" s="26"/>
      <c r="E24" s="26"/>
      <c r="F24" s="26"/>
      <c r="G24" s="26"/>
      <c r="H24" s="6"/>
    </row>
    <row r="25" spans="2:8" x14ac:dyDescent="0.2">
      <c r="B25" s="6"/>
      <c r="C25" s="6"/>
      <c r="D25" s="6"/>
      <c r="E25" s="6"/>
      <c r="F25" s="6"/>
      <c r="G25" s="6"/>
      <c r="H25" s="6"/>
    </row>
    <row r="26" spans="2:8" x14ac:dyDescent="0.2">
      <c r="B26" s="18" t="s">
        <v>22</v>
      </c>
      <c r="C26" s="6"/>
      <c r="D26" s="6"/>
      <c r="E26" s="6"/>
      <c r="F26" s="6"/>
      <c r="G26" s="6"/>
      <c r="H26" s="6"/>
    </row>
    <row r="27" spans="2:8" x14ac:dyDescent="0.2">
      <c r="B27" s="6"/>
      <c r="C27" s="19" t="s">
        <v>16</v>
      </c>
      <c r="D27" s="20" t="s">
        <v>19</v>
      </c>
      <c r="E27" s="19"/>
      <c r="F27" s="21"/>
      <c r="G27" s="22"/>
      <c r="H27" s="22"/>
    </row>
    <row r="28" spans="2:8" x14ac:dyDescent="0.2">
      <c r="B28" s="26"/>
      <c r="C28" s="26"/>
      <c r="D28" s="26"/>
      <c r="E28" s="26"/>
      <c r="F28" s="26"/>
      <c r="G28" s="26"/>
      <c r="H28" s="6"/>
    </row>
    <row r="29" spans="2:8" x14ac:dyDescent="0.2">
      <c r="B29" s="18" t="s">
        <v>23</v>
      </c>
      <c r="C29" s="6"/>
      <c r="D29" s="6"/>
      <c r="E29" s="6"/>
      <c r="F29" s="6"/>
      <c r="G29" s="6"/>
      <c r="H29" s="6"/>
    </row>
    <row r="30" spans="2:8" x14ac:dyDescent="0.2">
      <c r="B30" s="18"/>
      <c r="C30" s="6"/>
      <c r="D30" s="6"/>
      <c r="E30" s="6"/>
      <c r="F30" s="6"/>
      <c r="G30" s="6"/>
      <c r="H30" s="6"/>
    </row>
    <row r="31" spans="2:8" x14ac:dyDescent="0.2">
      <c r="B31" s="6"/>
      <c r="C31" s="19" t="s">
        <v>16</v>
      </c>
      <c r="D31" s="20" t="s">
        <v>19</v>
      </c>
    </row>
    <row r="32" spans="2:8" x14ac:dyDescent="0.2">
      <c r="B32" s="6"/>
      <c r="C32" s="19"/>
      <c r="D32" s="21"/>
      <c r="E32" s="19"/>
      <c r="F32" s="21"/>
      <c r="G32" s="21"/>
      <c r="H32" s="21"/>
    </row>
    <row r="33" spans="2:8" x14ac:dyDescent="0.2">
      <c r="B33" s="26"/>
      <c r="C33" s="26"/>
      <c r="D33" s="26"/>
      <c r="E33" s="26"/>
      <c r="F33" s="26"/>
      <c r="G33" s="26"/>
      <c r="H33" s="6"/>
    </row>
    <row r="34" spans="2:8" x14ac:dyDescent="0.2">
      <c r="B34" s="27" t="s">
        <v>24</v>
      </c>
      <c r="C34" s="27"/>
      <c r="D34" s="27"/>
      <c r="E34" s="20" t="s">
        <v>25</v>
      </c>
      <c r="F34" s="20"/>
      <c r="G34" s="20"/>
      <c r="H34" s="28"/>
    </row>
    <row r="35" spans="2:8" x14ac:dyDescent="0.2">
      <c r="B35" s="6" t="s">
        <v>26</v>
      </c>
      <c r="C35" s="6"/>
      <c r="D35" s="6"/>
      <c r="E35" s="6"/>
      <c r="F35" s="6"/>
      <c r="G35" s="6"/>
      <c r="H35" s="6"/>
    </row>
    <row r="36" spans="2:8" x14ac:dyDescent="0.2">
      <c r="B36" s="6"/>
      <c r="C36" s="6"/>
      <c r="D36" s="6"/>
      <c r="E36" s="6"/>
      <c r="F36" s="6"/>
      <c r="G36" s="6"/>
      <c r="H36" s="6"/>
    </row>
    <row r="37" spans="2:8" x14ac:dyDescent="0.2">
      <c r="B37" s="6"/>
      <c r="C37" s="19" t="s">
        <v>27</v>
      </c>
      <c r="D37" s="161"/>
      <c r="E37" s="161"/>
      <c r="F37" s="161"/>
      <c r="G37" s="6"/>
      <c r="H37" s="6"/>
    </row>
    <row r="38" spans="2:8" x14ac:dyDescent="0.2">
      <c r="B38" s="26"/>
      <c r="C38" s="6"/>
      <c r="D38" s="26"/>
      <c r="E38" s="26"/>
      <c r="F38" s="26"/>
      <c r="G38" s="26"/>
      <c r="H38" s="6"/>
    </row>
    <row r="39" spans="2:8" x14ac:dyDescent="0.2">
      <c r="B39" s="6"/>
      <c r="C39" s="27"/>
      <c r="D39" s="6"/>
      <c r="E39" s="6"/>
      <c r="F39" s="6"/>
      <c r="G39" s="6"/>
      <c r="H39" s="6"/>
    </row>
    <row r="40" spans="2:8" x14ac:dyDescent="0.2">
      <c r="B40" s="6"/>
      <c r="C40" s="6"/>
      <c r="D40" s="19"/>
      <c r="E40" s="29"/>
      <c r="F40" s="6"/>
      <c r="G40" s="6"/>
      <c r="H40" s="6"/>
    </row>
    <row r="41" spans="2:8" x14ac:dyDescent="0.2">
      <c r="B41" s="6"/>
      <c r="C41" s="6"/>
      <c r="D41" s="6"/>
      <c r="E41" s="6"/>
      <c r="F41" s="6"/>
      <c r="G41" s="6"/>
      <c r="H41" s="6"/>
    </row>
    <row r="42" spans="2:8" x14ac:dyDescent="0.2">
      <c r="B42" s="6"/>
      <c r="C42" s="6"/>
      <c r="D42" s="6"/>
      <c r="E42" s="6"/>
      <c r="F42" s="6"/>
      <c r="G42" s="6"/>
      <c r="H42" s="6"/>
    </row>
    <row r="43" spans="2:8" x14ac:dyDescent="0.2">
      <c r="B43" s="6"/>
      <c r="C43" s="6"/>
      <c r="D43" s="30" t="s">
        <v>28</v>
      </c>
      <c r="E43" s="31"/>
      <c r="F43" s="31"/>
      <c r="G43" s="6"/>
      <c r="H43" s="6"/>
    </row>
    <row r="44" spans="2:8" x14ac:dyDescent="0.2">
      <c r="B44" s="6"/>
      <c r="C44" s="2"/>
      <c r="D44" s="32"/>
      <c r="E44" s="33">
        <f>Voorblad!D7</f>
        <v>2023</v>
      </c>
      <c r="F44" s="34">
        <f>Voorblad!D7-1</f>
        <v>2022</v>
      </c>
      <c r="G44" s="2"/>
    </row>
    <row r="45" spans="2:8" x14ac:dyDescent="0.2">
      <c r="D45" s="31" t="s">
        <v>29</v>
      </c>
      <c r="E45" s="35"/>
      <c r="F45" s="36"/>
    </row>
    <row r="46" spans="2:8" x14ac:dyDescent="0.2">
      <c r="D46" s="37" t="s">
        <v>30</v>
      </c>
      <c r="E46" s="36"/>
      <c r="F46" s="36"/>
    </row>
    <row r="47" spans="2:8" x14ac:dyDescent="0.2">
      <c r="D47" s="37" t="s">
        <v>31</v>
      </c>
      <c r="E47" s="36"/>
      <c r="F47" s="36"/>
    </row>
    <row r="48" spans="2:8" x14ac:dyDescent="0.2">
      <c r="D48" s="37" t="s">
        <v>32</v>
      </c>
      <c r="E48" s="36"/>
      <c r="F48" s="36"/>
    </row>
    <row r="49" spans="4:6" x14ac:dyDescent="0.2">
      <c r="D49" s="37" t="s">
        <v>33</v>
      </c>
      <c r="E49" s="38"/>
      <c r="F49" s="38"/>
    </row>
    <row r="50" spans="4:6" x14ac:dyDescent="0.2">
      <c r="D50" s="31" t="s">
        <v>34</v>
      </c>
      <c r="E50" s="36"/>
      <c r="F50" s="36"/>
    </row>
    <row r="51" spans="4:6" x14ac:dyDescent="0.2">
      <c r="D51" s="37" t="s">
        <v>35</v>
      </c>
      <c r="E51" s="36"/>
      <c r="F51" s="36"/>
    </row>
  </sheetData>
  <mergeCells count="4">
    <mergeCell ref="B2:D2"/>
    <mergeCell ref="E2:H2"/>
    <mergeCell ref="B3:D3"/>
    <mergeCell ref="D37:F3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688D-727C-4AB1-AB97-BB98B7B38E64}">
  <dimension ref="B2:G54"/>
  <sheetViews>
    <sheetView topLeftCell="A12" workbookViewId="0">
      <selection activeCell="E4" sqref="E4"/>
    </sheetView>
  </sheetViews>
  <sheetFormatPr baseColWidth="10" defaultColWidth="8.83203125" defaultRowHeight="15" x14ac:dyDescent="0.2"/>
  <cols>
    <col min="2" max="2" width="19.83203125" customWidth="1"/>
    <col min="3" max="3" width="16.6640625" bestFit="1" customWidth="1"/>
    <col min="4" max="4" width="17.5" customWidth="1"/>
    <col min="5" max="5" width="19.33203125" bestFit="1" customWidth="1"/>
    <col min="6" max="6" width="19.5" bestFit="1" customWidth="1"/>
    <col min="7" max="7" width="17.5" customWidth="1"/>
  </cols>
  <sheetData>
    <row r="2" spans="2:7" x14ac:dyDescent="0.2">
      <c r="B2" s="166" t="s">
        <v>39</v>
      </c>
      <c r="C2" s="166"/>
      <c r="D2" s="166"/>
    </row>
    <row r="3" spans="2:7" ht="39" customHeight="1" x14ac:dyDescent="0.2">
      <c r="B3" s="92" t="s">
        <v>157</v>
      </c>
      <c r="C3" s="128">
        <f>Voorblad!D8</f>
        <v>44927</v>
      </c>
      <c r="D3" s="93" t="s">
        <v>169</v>
      </c>
      <c r="E3" s="93" t="s">
        <v>158</v>
      </c>
      <c r="F3" s="92" t="s">
        <v>159</v>
      </c>
      <c r="G3" s="128">
        <f>Voorblad!D9</f>
        <v>45291</v>
      </c>
    </row>
    <row r="4" spans="2:7" x14ac:dyDescent="0.2">
      <c r="B4" s="80"/>
      <c r="C4" s="148"/>
      <c r="D4" s="148"/>
      <c r="E4" s="148"/>
      <c r="F4" s="148"/>
      <c r="G4" s="148">
        <f>C4-D4+E4+F4</f>
        <v>0</v>
      </c>
    </row>
    <row r="5" spans="2:7" x14ac:dyDescent="0.2">
      <c r="B5" s="30"/>
      <c r="C5" s="147"/>
      <c r="D5" s="147"/>
      <c r="E5" s="147"/>
      <c r="F5" s="147"/>
      <c r="G5" s="148">
        <f t="shared" ref="G5:G7" si="0">C5-D5+E5+F5</f>
        <v>0</v>
      </c>
    </row>
    <row r="6" spans="2:7" x14ac:dyDescent="0.2">
      <c r="B6" s="30"/>
      <c r="C6" s="147"/>
      <c r="D6" s="147"/>
      <c r="E6" s="147"/>
      <c r="F6" s="147"/>
      <c r="G6" s="148">
        <f t="shared" si="0"/>
        <v>0</v>
      </c>
    </row>
    <row r="7" spans="2:7" x14ac:dyDescent="0.2">
      <c r="B7" s="30"/>
      <c r="C7" s="147"/>
      <c r="D7" s="147"/>
      <c r="E7" s="147"/>
      <c r="F7" s="147"/>
      <c r="G7" s="148">
        <f t="shared" si="0"/>
        <v>0</v>
      </c>
    </row>
    <row r="8" spans="2:7" x14ac:dyDescent="0.2">
      <c r="B8" s="30" t="s">
        <v>166</v>
      </c>
      <c r="C8" s="94">
        <f>SUM(C4:C7)</f>
        <v>0</v>
      </c>
      <c r="D8" s="94">
        <f t="shared" ref="D8:G8" si="1">SUM(D4:D7)</f>
        <v>0</v>
      </c>
      <c r="E8" s="94">
        <f t="shared" si="1"/>
        <v>0</v>
      </c>
      <c r="F8" s="94">
        <f t="shared" si="1"/>
        <v>0</v>
      </c>
      <c r="G8" s="94">
        <f t="shared" si="1"/>
        <v>0</v>
      </c>
    </row>
    <row r="10" spans="2:7" x14ac:dyDescent="0.2">
      <c r="B10" s="167" t="s">
        <v>41</v>
      </c>
      <c r="C10" s="168"/>
      <c r="D10" s="168"/>
    </row>
    <row r="11" spans="2:7" ht="40.5" customHeight="1" x14ac:dyDescent="0.2">
      <c r="B11" s="65" t="str">
        <f t="shared" ref="B11:F11" si="2">B3</f>
        <v>Omschrijving</v>
      </c>
      <c r="C11" s="129">
        <f>$C$3</f>
        <v>44927</v>
      </c>
      <c r="D11" s="65" t="str">
        <f t="shared" si="2"/>
        <v>Afschrijving via baten en lasten</v>
      </c>
      <c r="E11" s="65" t="str">
        <f t="shared" si="2"/>
        <v>Investeringen (+) en desinvesteringen (-)</v>
      </c>
      <c r="F11" s="65" t="str">
        <f t="shared" si="2"/>
        <v>Herwaardering (+/-)</v>
      </c>
      <c r="G11" s="129">
        <f>$G$3</f>
        <v>45291</v>
      </c>
    </row>
    <row r="12" spans="2:7" ht="17.25" customHeight="1" x14ac:dyDescent="0.2">
      <c r="B12" s="65"/>
      <c r="C12" s="118"/>
      <c r="D12" s="118"/>
      <c r="E12" s="118"/>
      <c r="F12" s="118"/>
      <c r="G12" s="118">
        <f>C12-D12+E12+F12</f>
        <v>0</v>
      </c>
    </row>
    <row r="13" spans="2:7" ht="15" customHeight="1" x14ac:dyDescent="0.2">
      <c r="B13" s="65"/>
      <c r="C13" s="118"/>
      <c r="D13" s="118"/>
      <c r="E13" s="118"/>
      <c r="F13" s="118"/>
      <c r="G13" s="118">
        <f t="shared" ref="G13:G14" si="3">C13-D13+E13+F13</f>
        <v>0</v>
      </c>
    </row>
    <row r="14" spans="2:7" x14ac:dyDescent="0.2">
      <c r="B14" s="30"/>
      <c r="C14" s="94"/>
      <c r="D14" s="94"/>
      <c r="E14" s="94"/>
      <c r="F14" s="94"/>
      <c r="G14" s="118">
        <f t="shared" si="3"/>
        <v>0</v>
      </c>
    </row>
    <row r="15" spans="2:7" x14ac:dyDescent="0.2">
      <c r="B15" s="30" t="s">
        <v>166</v>
      </c>
      <c r="C15" s="94">
        <f>SUM(C12:C14)</f>
        <v>0</v>
      </c>
      <c r="D15" s="94">
        <f t="shared" ref="D15:G15" si="4">SUM(D12:D14)</f>
        <v>0</v>
      </c>
      <c r="E15" s="94">
        <f t="shared" si="4"/>
        <v>0</v>
      </c>
      <c r="F15" s="94">
        <f t="shared" si="4"/>
        <v>0</v>
      </c>
      <c r="G15" s="94">
        <f t="shared" si="4"/>
        <v>0</v>
      </c>
    </row>
    <row r="18" spans="2:4" x14ac:dyDescent="0.2">
      <c r="B18" s="167" t="s">
        <v>43</v>
      </c>
      <c r="C18" s="168"/>
      <c r="D18" s="168"/>
    </row>
    <row r="19" spans="2:4" ht="27" customHeight="1" x14ac:dyDescent="0.2">
      <c r="B19" s="65" t="str">
        <f>B11</f>
        <v>Omschrijving</v>
      </c>
      <c r="C19" s="129">
        <f>$C$3</f>
        <v>44927</v>
      </c>
      <c r="D19" s="129">
        <f>$G$3</f>
        <v>45291</v>
      </c>
    </row>
    <row r="20" spans="2:4" x14ac:dyDescent="0.2">
      <c r="B20" s="65"/>
      <c r="C20" s="118"/>
      <c r="D20" s="118"/>
    </row>
    <row r="21" spans="2:4" x14ac:dyDescent="0.2">
      <c r="B21" s="65"/>
      <c r="C21" s="118"/>
      <c r="D21" s="118"/>
    </row>
    <row r="22" spans="2:4" x14ac:dyDescent="0.2">
      <c r="B22" s="30"/>
      <c r="C22" s="94"/>
      <c r="D22" s="94"/>
    </row>
    <row r="23" spans="2:4" x14ac:dyDescent="0.2">
      <c r="B23" s="30" t="s">
        <v>166</v>
      </c>
      <c r="C23" s="94">
        <f>SUM(C20:C22)</f>
        <v>0</v>
      </c>
      <c r="D23" s="94">
        <f>SUM(D20:D22)</f>
        <v>0</v>
      </c>
    </row>
    <row r="25" spans="2:4" x14ac:dyDescent="0.2">
      <c r="B25" s="167" t="s">
        <v>45</v>
      </c>
      <c r="C25" s="168"/>
      <c r="D25" s="168"/>
    </row>
    <row r="26" spans="2:4" ht="27" customHeight="1" x14ac:dyDescent="0.2">
      <c r="B26" s="30" t="str">
        <f t="shared" ref="B26" si="5">B19</f>
        <v>Omschrijving</v>
      </c>
      <c r="C26" s="129">
        <f>$C$3</f>
        <v>44927</v>
      </c>
      <c r="D26" s="129">
        <f>$G$3</f>
        <v>45291</v>
      </c>
    </row>
    <row r="27" spans="2:4" ht="15" customHeight="1" x14ac:dyDescent="0.2">
      <c r="B27" s="65"/>
      <c r="C27" s="118"/>
      <c r="D27" s="118"/>
    </row>
    <row r="28" spans="2:4" ht="15" customHeight="1" x14ac:dyDescent="0.2">
      <c r="B28" s="65"/>
      <c r="C28" s="118"/>
      <c r="D28" s="118"/>
    </row>
    <row r="29" spans="2:4" ht="15" customHeight="1" x14ac:dyDescent="0.2">
      <c r="B29" s="30"/>
      <c r="C29" s="94"/>
      <c r="D29" s="94"/>
    </row>
    <row r="30" spans="2:4" ht="15" customHeight="1" x14ac:dyDescent="0.2">
      <c r="B30" s="30" t="s">
        <v>166</v>
      </c>
      <c r="C30" s="94">
        <f>SUM(C27:C29)</f>
        <v>0</v>
      </c>
      <c r="D30" s="94">
        <f>SUM(D27:D29)</f>
        <v>0</v>
      </c>
    </row>
    <row r="33" spans="2:4" x14ac:dyDescent="0.2">
      <c r="B33" s="167" t="s">
        <v>47</v>
      </c>
      <c r="C33" s="168"/>
      <c r="D33" s="168"/>
    </row>
    <row r="34" spans="2:4" ht="30.75" customHeight="1" x14ac:dyDescent="0.2">
      <c r="B34" s="65" t="str">
        <f t="shared" ref="B34" si="6">B19</f>
        <v>Omschrijving</v>
      </c>
      <c r="C34" s="129">
        <f>$C$3</f>
        <v>44927</v>
      </c>
      <c r="D34" s="129">
        <f>$G$3</f>
        <v>45291</v>
      </c>
    </row>
    <row r="35" spans="2:4" ht="15" customHeight="1" x14ac:dyDescent="0.2">
      <c r="B35" s="65"/>
      <c r="C35" s="118"/>
      <c r="D35" s="118"/>
    </row>
    <row r="36" spans="2:4" ht="15" customHeight="1" x14ac:dyDescent="0.2">
      <c r="B36" s="65"/>
      <c r="C36" s="118"/>
      <c r="D36" s="118"/>
    </row>
    <row r="37" spans="2:4" ht="15" customHeight="1" x14ac:dyDescent="0.2">
      <c r="B37" s="30"/>
      <c r="C37" s="94"/>
      <c r="D37" s="94"/>
    </row>
    <row r="38" spans="2:4" ht="15" customHeight="1" x14ac:dyDescent="0.2">
      <c r="B38" s="30" t="s">
        <v>166</v>
      </c>
      <c r="C38" s="94">
        <f>SUM(C35:C37)</f>
        <v>0</v>
      </c>
      <c r="D38" s="94">
        <f>SUM(D35:D37)</f>
        <v>0</v>
      </c>
    </row>
    <row r="41" spans="2:4" x14ac:dyDescent="0.2">
      <c r="B41" s="164" t="s">
        <v>49</v>
      </c>
      <c r="C41" s="165"/>
      <c r="D41" s="165"/>
    </row>
    <row r="42" spans="2:4" ht="26.25" customHeight="1" x14ac:dyDescent="0.2">
      <c r="B42" s="65" t="str">
        <f t="shared" ref="B42" si="7">B34</f>
        <v>Omschrijving</v>
      </c>
      <c r="C42" s="129">
        <f>$C$3</f>
        <v>44927</v>
      </c>
      <c r="D42" s="129">
        <f>$G$3</f>
        <v>45291</v>
      </c>
    </row>
    <row r="43" spans="2:4" x14ac:dyDescent="0.2">
      <c r="B43" s="65"/>
      <c r="C43" s="118"/>
      <c r="D43" s="118"/>
    </row>
    <row r="44" spans="2:4" x14ac:dyDescent="0.2">
      <c r="B44" s="65"/>
      <c r="C44" s="118"/>
      <c r="D44" s="118"/>
    </row>
    <row r="45" spans="2:4" x14ac:dyDescent="0.2">
      <c r="B45" s="30"/>
      <c r="C45" s="94"/>
      <c r="D45" s="94"/>
    </row>
    <row r="46" spans="2:4" x14ac:dyDescent="0.2">
      <c r="B46" s="30" t="s">
        <v>166</v>
      </c>
      <c r="C46" s="94">
        <f>SUM(C43:C45)</f>
        <v>0</v>
      </c>
      <c r="D46" s="94">
        <f>SUM(D43:D45)</f>
        <v>0</v>
      </c>
    </row>
    <row r="49" spans="2:4" x14ac:dyDescent="0.2">
      <c r="B49" s="162" t="s">
        <v>51</v>
      </c>
      <c r="C49" s="163"/>
      <c r="D49" s="163"/>
    </row>
    <row r="50" spans="2:4" ht="24" customHeight="1" x14ac:dyDescent="0.2">
      <c r="B50" s="30" t="str">
        <f t="shared" ref="B50" si="8">B42</f>
        <v>Omschrijving</v>
      </c>
      <c r="C50" s="129">
        <f>$C$3</f>
        <v>44927</v>
      </c>
      <c r="D50" s="129">
        <f>$G$3</f>
        <v>45291</v>
      </c>
    </row>
    <row r="51" spans="2:4" x14ac:dyDescent="0.2">
      <c r="B51" s="65"/>
      <c r="C51" s="118"/>
      <c r="D51" s="118"/>
    </row>
    <row r="52" spans="2:4" x14ac:dyDescent="0.2">
      <c r="B52" s="65"/>
      <c r="C52" s="118"/>
      <c r="D52" s="118"/>
    </row>
    <row r="53" spans="2:4" x14ac:dyDescent="0.2">
      <c r="B53" s="30"/>
      <c r="C53" s="94"/>
      <c r="D53" s="94"/>
    </row>
    <row r="54" spans="2:4" x14ac:dyDescent="0.2">
      <c r="B54" s="30" t="s">
        <v>166</v>
      </c>
      <c r="C54" s="94">
        <f>SUM(C51:C53)</f>
        <v>0</v>
      </c>
      <c r="D54" s="94">
        <f>SUM(D51:D53)</f>
        <v>0</v>
      </c>
    </row>
  </sheetData>
  <mergeCells count="7">
    <mergeCell ref="B49:D49"/>
    <mergeCell ref="B41:D41"/>
    <mergeCell ref="B2:D2"/>
    <mergeCell ref="B10:D10"/>
    <mergeCell ref="B18:D18"/>
    <mergeCell ref="B25:D25"/>
    <mergeCell ref="B33:D3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7C1D-B0CC-4CD2-B920-FFFBD6157BA6}">
  <dimension ref="B2:F48"/>
  <sheetViews>
    <sheetView topLeftCell="A8" workbookViewId="0">
      <selection activeCell="F37" sqref="F37"/>
    </sheetView>
  </sheetViews>
  <sheetFormatPr baseColWidth="10" defaultColWidth="8.83203125" defaultRowHeight="15" x14ac:dyDescent="0.2"/>
  <cols>
    <col min="2" max="2" width="28.6640625" bestFit="1" customWidth="1"/>
    <col min="3" max="3" width="17.33203125" bestFit="1" customWidth="1"/>
    <col min="4" max="4" width="21.6640625" bestFit="1" customWidth="1"/>
    <col min="5" max="5" width="21.5" customWidth="1"/>
    <col min="6" max="6" width="16.6640625" bestFit="1" customWidth="1"/>
    <col min="7" max="7" width="11.5" bestFit="1" customWidth="1"/>
  </cols>
  <sheetData>
    <row r="2" spans="2:6" ht="16" x14ac:dyDescent="0.2">
      <c r="B2" s="85" t="s">
        <v>55</v>
      </c>
    </row>
    <row r="3" spans="2:6" ht="44.25" customHeight="1" x14ac:dyDescent="0.2">
      <c r="B3" s="30" t="s">
        <v>157</v>
      </c>
      <c r="C3" s="130">
        <f>Voorblad!D8</f>
        <v>44927</v>
      </c>
      <c r="D3" s="30" t="s">
        <v>170</v>
      </c>
      <c r="E3" s="130">
        <f>Voorblad!D9</f>
        <v>45291</v>
      </c>
    </row>
    <row r="4" spans="2:6" x14ac:dyDescent="0.2">
      <c r="B4" s="30" t="s">
        <v>166</v>
      </c>
      <c r="C4" s="94"/>
      <c r="D4" s="94">
        <f>Exploitatie!E35</f>
        <v>0</v>
      </c>
      <c r="E4" s="94">
        <f>C4+D4</f>
        <v>0</v>
      </c>
    </row>
    <row r="5" spans="2:6" x14ac:dyDescent="0.2">
      <c r="B5" s="79"/>
    </row>
    <row r="6" spans="2:6" ht="16" x14ac:dyDescent="0.2">
      <c r="B6" s="85" t="s">
        <v>57</v>
      </c>
    </row>
    <row r="7" spans="2:6" ht="46.5" customHeight="1" x14ac:dyDescent="0.2">
      <c r="B7" s="30" t="str">
        <f>$B$3</f>
        <v>Omschrijving</v>
      </c>
      <c r="C7" s="130">
        <f>$C$3</f>
        <v>44927</v>
      </c>
      <c r="D7" s="65" t="s">
        <v>171</v>
      </c>
      <c r="E7" s="65" t="s">
        <v>172</v>
      </c>
      <c r="F7" s="130">
        <f>$E$3</f>
        <v>45291</v>
      </c>
    </row>
    <row r="8" spans="2:6" x14ac:dyDescent="0.2">
      <c r="B8" s="30"/>
      <c r="C8" s="94"/>
      <c r="D8" s="94"/>
      <c r="E8" s="94"/>
      <c r="F8" s="94">
        <f>C8+D8-E8</f>
        <v>0</v>
      </c>
    </row>
    <row r="9" spans="2:6" x14ac:dyDescent="0.2">
      <c r="B9" s="30"/>
      <c r="C9" s="94"/>
      <c r="D9" s="94"/>
      <c r="E9" s="94"/>
      <c r="F9" s="94">
        <f t="shared" ref="F9:F11" si="0">C9+D9-E9</f>
        <v>0</v>
      </c>
    </row>
    <row r="10" spans="2:6" x14ac:dyDescent="0.2">
      <c r="B10" s="30"/>
      <c r="C10" s="94"/>
      <c r="D10" s="94"/>
      <c r="E10" s="94"/>
      <c r="F10" s="94">
        <f t="shared" si="0"/>
        <v>0</v>
      </c>
    </row>
    <row r="11" spans="2:6" x14ac:dyDescent="0.2">
      <c r="B11" s="30" t="s">
        <v>166</v>
      </c>
      <c r="C11" s="94">
        <f>SUM(C8:C10)</f>
        <v>0</v>
      </c>
      <c r="D11" s="94">
        <f t="shared" ref="D11" si="1">SUM(D8:D10)</f>
        <v>0</v>
      </c>
      <c r="E11" s="94">
        <f t="shared" ref="E11" si="2">SUM(E8:E10)</f>
        <v>0</v>
      </c>
      <c r="F11" s="94">
        <f t="shared" si="0"/>
        <v>0</v>
      </c>
    </row>
    <row r="13" spans="2:6" ht="16" x14ac:dyDescent="0.2">
      <c r="B13" s="85" t="s">
        <v>59</v>
      </c>
    </row>
    <row r="14" spans="2:6" ht="39.75" customHeight="1" x14ac:dyDescent="0.2">
      <c r="B14" s="30" t="str">
        <f>$B$3</f>
        <v>Omschrijving</v>
      </c>
      <c r="C14" s="130">
        <f>$C$3</f>
        <v>44927</v>
      </c>
      <c r="D14" s="65" t="s">
        <v>173</v>
      </c>
      <c r="E14" s="65" t="s">
        <v>174</v>
      </c>
      <c r="F14" s="130">
        <f>$E$3</f>
        <v>45291</v>
      </c>
    </row>
    <row r="15" spans="2:6" x14ac:dyDescent="0.2">
      <c r="B15" s="84"/>
      <c r="C15" s="146"/>
      <c r="D15" s="146"/>
      <c r="E15" s="146"/>
      <c r="F15" s="146">
        <f>C15+D15-E15</f>
        <v>0</v>
      </c>
    </row>
    <row r="16" spans="2:6" x14ac:dyDescent="0.2">
      <c r="B16" s="84"/>
      <c r="C16" s="146"/>
      <c r="D16" s="146"/>
      <c r="E16" s="146"/>
      <c r="F16" s="146">
        <f t="shared" ref="F16:F17" si="3">C16+D16-E16</f>
        <v>0</v>
      </c>
    </row>
    <row r="17" spans="2:6" x14ac:dyDescent="0.2">
      <c r="B17" s="84"/>
      <c r="C17" s="146"/>
      <c r="D17" s="146"/>
      <c r="E17" s="146"/>
      <c r="F17" s="146">
        <f t="shared" si="3"/>
        <v>0</v>
      </c>
    </row>
    <row r="18" spans="2:6" x14ac:dyDescent="0.2">
      <c r="B18" s="30" t="s">
        <v>166</v>
      </c>
      <c r="C18" s="147">
        <f>SUM(C15:C17)</f>
        <v>0</v>
      </c>
      <c r="D18" s="147">
        <f t="shared" ref="D18" si="4">SUM(D15:D17)</f>
        <v>0</v>
      </c>
      <c r="E18" s="147">
        <f t="shared" ref="E18" si="5">SUM(E15:E17)</f>
        <v>0</v>
      </c>
      <c r="F18" s="147">
        <f t="shared" ref="F18" si="6">SUM(F15:F17)</f>
        <v>0</v>
      </c>
    </row>
    <row r="20" spans="2:6" ht="16" x14ac:dyDescent="0.2">
      <c r="B20" s="85" t="s">
        <v>61</v>
      </c>
    </row>
    <row r="21" spans="2:6" x14ac:dyDescent="0.2">
      <c r="B21" s="30" t="str">
        <f>$B$3</f>
        <v>Omschrijving</v>
      </c>
      <c r="C21" s="130">
        <f>$C$3</f>
        <v>44927</v>
      </c>
      <c r="D21" s="110" t="s">
        <v>160</v>
      </c>
      <c r="E21" s="130">
        <f>$E$3</f>
        <v>45291</v>
      </c>
    </row>
    <row r="22" spans="2:6" x14ac:dyDescent="0.2">
      <c r="B22" s="30"/>
      <c r="C22" s="94"/>
      <c r="D22" s="94"/>
      <c r="E22" s="94">
        <f>C22+D22</f>
        <v>0</v>
      </c>
    </row>
    <row r="23" spans="2:6" x14ac:dyDescent="0.2">
      <c r="B23" s="30"/>
      <c r="C23" s="94"/>
      <c r="D23" s="94"/>
      <c r="E23" s="94">
        <f t="shared" ref="E23:E24" si="7">C23+D23</f>
        <v>0</v>
      </c>
    </row>
    <row r="24" spans="2:6" x14ac:dyDescent="0.2">
      <c r="B24" s="30"/>
      <c r="C24" s="94"/>
      <c r="D24" s="94"/>
      <c r="E24" s="94">
        <f t="shared" si="7"/>
        <v>0</v>
      </c>
    </row>
    <row r="25" spans="2:6" x14ac:dyDescent="0.2">
      <c r="B25" s="30" t="s">
        <v>166</v>
      </c>
      <c r="C25" s="94">
        <f>SUM(C22:C24)</f>
        <v>0</v>
      </c>
      <c r="D25" s="94">
        <f t="shared" ref="D25" si="8">SUM(D22:D24)</f>
        <v>0</v>
      </c>
      <c r="E25" s="94">
        <f t="shared" ref="E25" si="9">SUM(E22:E24)</f>
        <v>0</v>
      </c>
    </row>
    <row r="28" spans="2:6" ht="32" x14ac:dyDescent="0.2">
      <c r="B28" s="86" t="s">
        <v>63</v>
      </c>
    </row>
    <row r="29" spans="2:6" x14ac:dyDescent="0.2">
      <c r="B29" s="30" t="str">
        <f>$B$3</f>
        <v>Omschrijving</v>
      </c>
      <c r="C29" s="130">
        <f>$C$3</f>
        <v>44927</v>
      </c>
      <c r="D29" s="110" t="s">
        <v>205</v>
      </c>
      <c r="E29" s="30" t="s">
        <v>206</v>
      </c>
      <c r="F29" s="130">
        <f>$E$3</f>
        <v>45291</v>
      </c>
    </row>
    <row r="30" spans="2:6" x14ac:dyDescent="0.2">
      <c r="B30" s="30"/>
      <c r="C30" s="94"/>
      <c r="D30" s="94"/>
      <c r="E30" s="94"/>
      <c r="F30" s="94">
        <f>C30+D30+E30</f>
        <v>0</v>
      </c>
    </row>
    <row r="31" spans="2:6" x14ac:dyDescent="0.2">
      <c r="B31" s="30"/>
      <c r="C31" s="94"/>
      <c r="D31" s="94"/>
      <c r="E31" s="94"/>
      <c r="F31" s="94">
        <f t="shared" ref="F31:F32" si="10">C31+D31+E31</f>
        <v>0</v>
      </c>
    </row>
    <row r="32" spans="2:6" x14ac:dyDescent="0.2">
      <c r="B32" s="30"/>
      <c r="C32" s="94"/>
      <c r="D32" s="94"/>
      <c r="E32" s="94"/>
      <c r="F32" s="94">
        <f t="shared" si="10"/>
        <v>0</v>
      </c>
    </row>
    <row r="33" spans="2:6" x14ac:dyDescent="0.2">
      <c r="B33" s="30" t="s">
        <v>166</v>
      </c>
      <c r="C33" s="94">
        <f>SUM(C30:C32)</f>
        <v>0</v>
      </c>
      <c r="D33" s="94">
        <f t="shared" ref="D33:E33" si="11">SUM(D30:D32)</f>
        <v>0</v>
      </c>
      <c r="E33" s="94">
        <f t="shared" si="11"/>
        <v>0</v>
      </c>
      <c r="F33" s="94">
        <f>SUM(F30:F32)</f>
        <v>0</v>
      </c>
    </row>
    <row r="35" spans="2:6" ht="16" x14ac:dyDescent="0.2">
      <c r="B35" s="85" t="s">
        <v>65</v>
      </c>
    </row>
    <row r="36" spans="2:6" x14ac:dyDescent="0.2">
      <c r="B36" s="30" t="str">
        <f>$B$3</f>
        <v>Omschrijving</v>
      </c>
      <c r="C36" s="130">
        <f>$C$3</f>
        <v>44927</v>
      </c>
      <c r="D36" s="130">
        <f>$E$3</f>
        <v>45291</v>
      </c>
    </row>
    <row r="37" spans="2:6" x14ac:dyDescent="0.2">
      <c r="B37" s="84"/>
      <c r="C37" s="146"/>
      <c r="D37" s="146"/>
    </row>
    <row r="38" spans="2:6" x14ac:dyDescent="0.2">
      <c r="B38" s="84"/>
      <c r="C38" s="146"/>
      <c r="D38" s="146"/>
    </row>
    <row r="39" spans="2:6" x14ac:dyDescent="0.2">
      <c r="B39" s="84"/>
      <c r="C39" s="146"/>
      <c r="D39" s="146"/>
    </row>
    <row r="40" spans="2:6" ht="17.25" customHeight="1" x14ac:dyDescent="0.2">
      <c r="B40" s="30" t="s">
        <v>166</v>
      </c>
      <c r="C40" s="94">
        <f>SUM(C37:C39)</f>
        <v>0</v>
      </c>
      <c r="D40" s="94">
        <f t="shared" ref="D40" si="12">SUM(D37:D39)</f>
        <v>0</v>
      </c>
      <c r="E40" s="95"/>
    </row>
    <row r="43" spans="2:6" ht="16" x14ac:dyDescent="0.2">
      <c r="B43" s="85" t="s">
        <v>51</v>
      </c>
    </row>
    <row r="44" spans="2:6" x14ac:dyDescent="0.2">
      <c r="B44" s="30" t="str">
        <f>$B$3</f>
        <v>Omschrijving</v>
      </c>
      <c r="C44" s="130">
        <f>$C$3</f>
        <v>44927</v>
      </c>
      <c r="D44" s="130">
        <f>$E$3</f>
        <v>45291</v>
      </c>
    </row>
    <row r="45" spans="2:6" x14ac:dyDescent="0.2">
      <c r="B45" s="30"/>
      <c r="C45" s="94"/>
      <c r="D45" s="94"/>
    </row>
    <row r="46" spans="2:6" x14ac:dyDescent="0.2">
      <c r="B46" s="30"/>
      <c r="C46" s="94"/>
      <c r="D46" s="94"/>
    </row>
    <row r="47" spans="2:6" x14ac:dyDescent="0.2">
      <c r="B47" s="30"/>
      <c r="C47" s="94"/>
      <c r="D47" s="94"/>
    </row>
    <row r="48" spans="2:6" x14ac:dyDescent="0.2">
      <c r="B48" s="30" t="s">
        <v>166</v>
      </c>
      <c r="C48" s="94">
        <f>SUM(C45:C47)</f>
        <v>0</v>
      </c>
      <c r="D48" s="94">
        <f>SUM(D45:D47)</f>
        <v>0</v>
      </c>
      <c r="E48" s="95"/>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8254D-D28A-43C4-A72E-D1F0C8A0A02C}">
  <dimension ref="B3:E65"/>
  <sheetViews>
    <sheetView workbookViewId="0">
      <selection activeCell="D62" sqref="D62"/>
    </sheetView>
  </sheetViews>
  <sheetFormatPr baseColWidth="10" defaultColWidth="8.83203125" defaultRowHeight="15" x14ac:dyDescent="0.2"/>
  <cols>
    <col min="3" max="3" width="42.5" customWidth="1"/>
    <col min="4" max="4" width="14.83203125" customWidth="1"/>
    <col min="5" max="5" width="17" customWidth="1"/>
  </cols>
  <sheetData>
    <row r="3" spans="2:5" ht="16" x14ac:dyDescent="0.2">
      <c r="C3" s="100" t="s">
        <v>36</v>
      </c>
      <c r="D3" s="131">
        <f>Voorblad!D7</f>
        <v>2023</v>
      </c>
      <c r="E3" s="131">
        <f>D3-1</f>
        <v>2022</v>
      </c>
    </row>
    <row r="4" spans="2:5" x14ac:dyDescent="0.2">
      <c r="C4" s="101"/>
    </row>
    <row r="5" spans="2:5" ht="15" customHeight="1" x14ac:dyDescent="0.2">
      <c r="C5" s="102" t="s">
        <v>37</v>
      </c>
      <c r="D5" s="30"/>
      <c r="E5" s="30"/>
    </row>
    <row r="6" spans="2:5" ht="15" customHeight="1" x14ac:dyDescent="0.2">
      <c r="B6" s="30" t="s">
        <v>38</v>
      </c>
      <c r="C6" s="103" t="s">
        <v>39</v>
      </c>
      <c r="D6" s="94">
        <f>Activa!G8</f>
        <v>0</v>
      </c>
      <c r="E6" s="94">
        <f>Activa!C8</f>
        <v>0</v>
      </c>
    </row>
    <row r="7" spans="2:5" ht="15" customHeight="1" x14ac:dyDescent="0.2">
      <c r="B7" s="30" t="s">
        <v>40</v>
      </c>
      <c r="C7" s="103" t="s">
        <v>41</v>
      </c>
      <c r="D7" s="94">
        <f>Activa!G15</f>
        <v>0</v>
      </c>
      <c r="E7" s="94">
        <f>Activa!C15</f>
        <v>0</v>
      </c>
    </row>
    <row r="8" spans="2:5" ht="15" customHeight="1" x14ac:dyDescent="0.2">
      <c r="B8" s="30" t="s">
        <v>42</v>
      </c>
      <c r="C8" s="103" t="s">
        <v>43</v>
      </c>
      <c r="D8" s="94">
        <f>Activa!D23</f>
        <v>0</v>
      </c>
      <c r="E8" s="94">
        <f>Activa!C23</f>
        <v>0</v>
      </c>
    </row>
    <row r="9" spans="2:5" ht="15" customHeight="1" x14ac:dyDescent="0.2">
      <c r="B9" s="30" t="s">
        <v>44</v>
      </c>
      <c r="C9" s="103" t="s">
        <v>45</v>
      </c>
      <c r="D9" s="94">
        <f>Activa!D30</f>
        <v>0</v>
      </c>
      <c r="E9" s="94">
        <f>Activa!C30</f>
        <v>0</v>
      </c>
    </row>
    <row r="10" spans="2:5" ht="15" customHeight="1" x14ac:dyDescent="0.2">
      <c r="B10" s="30" t="s">
        <v>46</v>
      </c>
      <c r="C10" s="103" t="s">
        <v>47</v>
      </c>
      <c r="D10" s="94">
        <f>Activa!D38</f>
        <v>0</v>
      </c>
      <c r="E10" s="94">
        <f>Activa!C38</f>
        <v>0</v>
      </c>
    </row>
    <row r="11" spans="2:5" ht="15" customHeight="1" x14ac:dyDescent="0.2">
      <c r="B11" s="30" t="s">
        <v>48</v>
      </c>
      <c r="C11" s="103" t="s">
        <v>49</v>
      </c>
      <c r="D11" s="94">
        <f>Activa!D46</f>
        <v>0</v>
      </c>
      <c r="E11" s="94">
        <f>Activa!C46</f>
        <v>0</v>
      </c>
    </row>
    <row r="12" spans="2:5" ht="15" customHeight="1" x14ac:dyDescent="0.2">
      <c r="B12" s="30" t="s">
        <v>50</v>
      </c>
      <c r="C12" s="103" t="s">
        <v>51</v>
      </c>
      <c r="D12" s="94">
        <f>Activa!D54</f>
        <v>0</v>
      </c>
      <c r="E12" s="94">
        <f>Activa!C54</f>
        <v>0</v>
      </c>
    </row>
    <row r="13" spans="2:5" ht="15" customHeight="1" x14ac:dyDescent="0.2">
      <c r="B13" s="30"/>
      <c r="C13" s="104" t="s">
        <v>52</v>
      </c>
      <c r="D13" s="94">
        <f>SUM(D6:D12)</f>
        <v>0</v>
      </c>
      <c r="E13" s="94">
        <f>SUM(E6:E12)</f>
        <v>0</v>
      </c>
    </row>
    <row r="14" spans="2:5" ht="15" customHeight="1" x14ac:dyDescent="0.2">
      <c r="C14" s="52"/>
      <c r="D14" s="105"/>
    </row>
    <row r="15" spans="2:5" ht="15" customHeight="1" x14ac:dyDescent="0.2">
      <c r="C15" s="106"/>
    </row>
    <row r="16" spans="2:5" ht="15" customHeight="1" x14ac:dyDescent="0.2">
      <c r="C16" s="107" t="s">
        <v>53</v>
      </c>
    </row>
    <row r="17" spans="2:5" ht="15" customHeight="1" x14ac:dyDescent="0.2">
      <c r="B17" s="30" t="s">
        <v>54</v>
      </c>
      <c r="C17" s="108" t="s">
        <v>55</v>
      </c>
      <c r="D17" s="94">
        <f>Passiva!E4</f>
        <v>0</v>
      </c>
      <c r="E17" s="94">
        <f>Passiva!C4</f>
        <v>0</v>
      </c>
    </row>
    <row r="18" spans="2:5" ht="15" customHeight="1" x14ac:dyDescent="0.2">
      <c r="B18" s="30" t="s">
        <v>56</v>
      </c>
      <c r="C18" s="108" t="s">
        <v>57</v>
      </c>
      <c r="D18" s="94">
        <f>Passiva!F11</f>
        <v>0</v>
      </c>
      <c r="E18" s="94">
        <f>Passiva!C11</f>
        <v>0</v>
      </c>
    </row>
    <row r="19" spans="2:5" ht="15" customHeight="1" x14ac:dyDescent="0.2">
      <c r="B19" s="30" t="s">
        <v>58</v>
      </c>
      <c r="C19" s="108" t="s">
        <v>59</v>
      </c>
      <c r="D19" s="94">
        <f>Passiva!F18</f>
        <v>0</v>
      </c>
      <c r="E19" s="94">
        <f>Passiva!C18</f>
        <v>0</v>
      </c>
    </row>
    <row r="20" spans="2:5" ht="15" customHeight="1" x14ac:dyDescent="0.2">
      <c r="B20" s="30" t="s">
        <v>60</v>
      </c>
      <c r="C20" s="108" t="s">
        <v>61</v>
      </c>
      <c r="D20" s="94">
        <f>Passiva!E25</f>
        <v>0</v>
      </c>
      <c r="E20" s="94">
        <f>Passiva!C25</f>
        <v>0</v>
      </c>
    </row>
    <row r="21" spans="2:5" ht="15" customHeight="1" x14ac:dyDescent="0.2">
      <c r="B21" s="30" t="s">
        <v>62</v>
      </c>
      <c r="C21" s="108" t="s">
        <v>63</v>
      </c>
      <c r="D21" s="94">
        <f>Passiva!F33</f>
        <v>0</v>
      </c>
      <c r="E21" s="94">
        <f>Passiva!C33</f>
        <v>0</v>
      </c>
    </row>
    <row r="22" spans="2:5" ht="15" customHeight="1" x14ac:dyDescent="0.2">
      <c r="B22" s="30" t="s">
        <v>64</v>
      </c>
      <c r="C22" s="108" t="s">
        <v>65</v>
      </c>
      <c r="D22" s="94">
        <f>Passiva!D40</f>
        <v>0</v>
      </c>
      <c r="E22" s="94">
        <f>Passiva!C40</f>
        <v>0</v>
      </c>
    </row>
    <row r="23" spans="2:5" ht="15" customHeight="1" x14ac:dyDescent="0.2">
      <c r="B23" s="30" t="s">
        <v>161</v>
      </c>
      <c r="C23" s="108" t="s">
        <v>51</v>
      </c>
      <c r="D23" s="94">
        <f>Passiva!D48</f>
        <v>0</v>
      </c>
      <c r="E23" s="94">
        <f>Passiva!C48</f>
        <v>0</v>
      </c>
    </row>
    <row r="24" spans="2:5" ht="15" customHeight="1" x14ac:dyDescent="0.2">
      <c r="B24" s="30"/>
      <c r="C24" s="109" t="s">
        <v>66</v>
      </c>
      <c r="D24" s="94">
        <f>SUM(D17:D23)</f>
        <v>0</v>
      </c>
      <c r="E24" s="94">
        <f>SUM(E17:E23)</f>
        <v>0</v>
      </c>
    </row>
    <row r="26" spans="2:5" x14ac:dyDescent="0.2">
      <c r="C26" s="152" t="s">
        <v>207</v>
      </c>
    </row>
    <row r="27" spans="2:5" x14ac:dyDescent="0.2">
      <c r="C27" s="30" t="s">
        <v>208</v>
      </c>
      <c r="D27" s="94">
        <f>D13</f>
        <v>0</v>
      </c>
      <c r="E27" s="94">
        <f>E13</f>
        <v>0</v>
      </c>
    </row>
    <row r="28" spans="2:5" x14ac:dyDescent="0.2">
      <c r="C28" s="30" t="s">
        <v>209</v>
      </c>
      <c r="D28" s="94">
        <f>D24</f>
        <v>0</v>
      </c>
      <c r="E28" s="94">
        <f>E24</f>
        <v>0</v>
      </c>
    </row>
    <row r="29" spans="2:5" x14ac:dyDescent="0.2">
      <c r="C29" s="30" t="s">
        <v>210</v>
      </c>
      <c r="D29" s="94">
        <f>D27-D28</f>
        <v>0</v>
      </c>
      <c r="E29" s="94">
        <f>E27-E28</f>
        <v>0</v>
      </c>
    </row>
    <row r="32" spans="2:5" x14ac:dyDescent="0.2">
      <c r="B32" s="39"/>
      <c r="C32" s="152" t="s">
        <v>67</v>
      </c>
      <c r="D32" s="39"/>
      <c r="E32" s="39"/>
    </row>
    <row r="33" spans="2:5" x14ac:dyDescent="0.2">
      <c r="B33" s="39"/>
      <c r="C33" s="30" t="s">
        <v>68</v>
      </c>
      <c r="D33" s="94">
        <f>D13</f>
        <v>0</v>
      </c>
      <c r="E33" s="94">
        <f>E13</f>
        <v>0</v>
      </c>
    </row>
    <row r="34" spans="2:5" x14ac:dyDescent="0.2">
      <c r="B34" s="39"/>
      <c r="C34" s="30" t="s">
        <v>69</v>
      </c>
      <c r="D34" s="94">
        <f>D17+D18</f>
        <v>0</v>
      </c>
      <c r="E34" s="94">
        <f>E17+E18</f>
        <v>0</v>
      </c>
    </row>
    <row r="35" spans="2:5" x14ac:dyDescent="0.2">
      <c r="B35" s="39"/>
      <c r="C35" s="30" t="s">
        <v>70</v>
      </c>
      <c r="D35" s="94">
        <f>D33-D34</f>
        <v>0</v>
      </c>
      <c r="E35" s="94">
        <f>E33-E34</f>
        <v>0</v>
      </c>
    </row>
    <row r="44" spans="2:5" x14ac:dyDescent="0.2">
      <c r="C44" s="153" t="s">
        <v>215</v>
      </c>
      <c r="D44" s="154"/>
    </row>
    <row r="45" spans="2:5" x14ac:dyDescent="0.2">
      <c r="C45" s="155" t="s">
        <v>212</v>
      </c>
      <c r="D45" s="30"/>
    </row>
    <row r="46" spans="2:5" x14ac:dyDescent="0.2">
      <c r="C46" s="155"/>
      <c r="D46" s="30"/>
    </row>
    <row r="47" spans="2:5" x14ac:dyDescent="0.2">
      <c r="B47" s="123" t="s">
        <v>221</v>
      </c>
      <c r="C47" s="155"/>
      <c r="D47" s="30"/>
    </row>
    <row r="48" spans="2:5" x14ac:dyDescent="0.2">
      <c r="C48" s="30" t="s">
        <v>217</v>
      </c>
      <c r="D48" s="94">
        <f>D13</f>
        <v>0</v>
      </c>
      <c r="E48" s="94">
        <f>E13</f>
        <v>0</v>
      </c>
    </row>
    <row r="49" spans="2:5" x14ac:dyDescent="0.2">
      <c r="C49" s="30" t="s">
        <v>213</v>
      </c>
      <c r="D49" s="94">
        <f>D12*-1</f>
        <v>0</v>
      </c>
      <c r="E49" s="94">
        <f>E12*-1</f>
        <v>0</v>
      </c>
    </row>
    <row r="50" spans="2:5" x14ac:dyDescent="0.2">
      <c r="C50" s="30" t="s">
        <v>218</v>
      </c>
      <c r="D50" s="94">
        <f>SUM(D48:D49)</f>
        <v>0</v>
      </c>
      <c r="E50" s="94">
        <f>SUM(E48:E49)</f>
        <v>0</v>
      </c>
    </row>
    <row r="51" spans="2:5" x14ac:dyDescent="0.2">
      <c r="C51" s="30"/>
      <c r="D51" s="94"/>
      <c r="E51" s="94"/>
    </row>
    <row r="52" spans="2:5" x14ac:dyDescent="0.2">
      <c r="C52" s="30" t="s">
        <v>216</v>
      </c>
      <c r="D52" s="94">
        <f>D12</f>
        <v>0</v>
      </c>
      <c r="E52" s="94">
        <f>E12</f>
        <v>0</v>
      </c>
    </row>
    <row r="53" spans="2:5" x14ac:dyDescent="0.2">
      <c r="C53" s="30" t="s">
        <v>213</v>
      </c>
      <c r="D53" s="94">
        <f>D12*-1</f>
        <v>0</v>
      </c>
      <c r="E53" s="94">
        <f>E12*-1</f>
        <v>0</v>
      </c>
    </row>
    <row r="54" spans="2:5" x14ac:dyDescent="0.2">
      <c r="C54" s="30" t="s">
        <v>214</v>
      </c>
      <c r="D54" s="94">
        <f>SUM(D52:D53)</f>
        <v>0</v>
      </c>
      <c r="E54" s="94">
        <f>SUM(E52:E53)</f>
        <v>0</v>
      </c>
    </row>
    <row r="55" spans="2:5" x14ac:dyDescent="0.2">
      <c r="D55" s="95"/>
    </row>
    <row r="57" spans="2:5" x14ac:dyDescent="0.2">
      <c r="B57" s="123" t="s">
        <v>220</v>
      </c>
      <c r="D57" s="123"/>
    </row>
    <row r="58" spans="2:5" x14ac:dyDescent="0.2">
      <c r="C58" s="30" t="s">
        <v>222</v>
      </c>
      <c r="D58" s="94">
        <f>D35</f>
        <v>0</v>
      </c>
      <c r="E58" s="94">
        <f>E35</f>
        <v>0</v>
      </c>
    </row>
    <row r="59" spans="2:5" x14ac:dyDescent="0.2">
      <c r="C59" s="30" t="s">
        <v>213</v>
      </c>
      <c r="D59" s="94">
        <f>D23*-1</f>
        <v>0</v>
      </c>
      <c r="E59" s="94">
        <f>E23*-1</f>
        <v>0</v>
      </c>
    </row>
    <row r="60" spans="2:5" x14ac:dyDescent="0.2">
      <c r="C60" s="30" t="s">
        <v>218</v>
      </c>
      <c r="D60" s="94">
        <f>SUM(D58:D59)</f>
        <v>0</v>
      </c>
      <c r="E60" s="94">
        <f>SUM(E58:E59)</f>
        <v>0</v>
      </c>
    </row>
    <row r="61" spans="2:5" x14ac:dyDescent="0.2">
      <c r="C61" s="30"/>
      <c r="D61" s="94"/>
      <c r="E61" s="94"/>
    </row>
    <row r="62" spans="2:5" x14ac:dyDescent="0.2">
      <c r="C62" s="30" t="s">
        <v>219</v>
      </c>
      <c r="D62" s="94">
        <f>D23</f>
        <v>0</v>
      </c>
      <c r="E62" s="94">
        <f>E23</f>
        <v>0</v>
      </c>
    </row>
    <row r="63" spans="2:5" x14ac:dyDescent="0.2">
      <c r="C63" s="30" t="s">
        <v>213</v>
      </c>
      <c r="D63" s="94">
        <f>D23*-1</f>
        <v>0</v>
      </c>
      <c r="E63" s="94">
        <f>E23*-1</f>
        <v>0</v>
      </c>
    </row>
    <row r="64" spans="2:5" x14ac:dyDescent="0.2">
      <c r="C64" s="30" t="s">
        <v>214</v>
      </c>
      <c r="D64" s="94">
        <f>SUM(D62:D63)</f>
        <v>0</v>
      </c>
      <c r="E64" s="94">
        <f>SUM(E62:E63)</f>
        <v>0</v>
      </c>
    </row>
    <row r="65" spans="4:4" x14ac:dyDescent="0.2">
      <c r="D65" s="95"/>
    </row>
  </sheetData>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5885-29A2-462C-8FC1-6997E2BA4EB9}">
  <dimension ref="B4:F43"/>
  <sheetViews>
    <sheetView topLeftCell="A22" workbookViewId="0">
      <selection activeCell="J39" sqref="J39"/>
    </sheetView>
  </sheetViews>
  <sheetFormatPr baseColWidth="10" defaultColWidth="8.83203125" defaultRowHeight="15" x14ac:dyDescent="0.2"/>
  <cols>
    <col min="3" max="3" width="23.33203125" style="52" customWidth="1"/>
    <col min="4" max="4" width="11" style="52" bestFit="1" customWidth="1"/>
    <col min="5" max="5" width="11" bestFit="1" customWidth="1"/>
  </cols>
  <sheetData>
    <row r="4" spans="2:6" x14ac:dyDescent="0.2">
      <c r="D4" s="90" t="s">
        <v>162</v>
      </c>
      <c r="E4" s="91" t="s">
        <v>163</v>
      </c>
      <c r="F4" s="91" t="s">
        <v>164</v>
      </c>
    </row>
    <row r="5" spans="2:6" x14ac:dyDescent="0.2">
      <c r="D5" s="111">
        <f>Balans!D3</f>
        <v>2023</v>
      </c>
      <c r="E5" s="112">
        <f>D5</f>
        <v>2023</v>
      </c>
      <c r="F5" s="112">
        <f>E5-1</f>
        <v>2022</v>
      </c>
    </row>
    <row r="6" spans="2:6" x14ac:dyDescent="0.2">
      <c r="C6" s="40" t="s">
        <v>182</v>
      </c>
      <c r="D6" s="111"/>
      <c r="E6" s="112"/>
      <c r="F6" s="112"/>
    </row>
    <row r="7" spans="2:6" ht="15" customHeight="1" x14ac:dyDescent="0.2">
      <c r="B7" s="42" t="s">
        <v>71</v>
      </c>
      <c r="C7" s="45" t="s">
        <v>72</v>
      </c>
      <c r="D7" s="116"/>
      <c r="E7" s="114"/>
      <c r="F7" s="114"/>
    </row>
    <row r="8" spans="2:6" ht="15" customHeight="1" x14ac:dyDescent="0.2">
      <c r="B8" s="42" t="s">
        <v>73</v>
      </c>
      <c r="C8" s="45" t="s">
        <v>74</v>
      </c>
      <c r="D8" s="116"/>
      <c r="E8" s="114"/>
      <c r="F8" s="114"/>
    </row>
    <row r="9" spans="2:6" ht="15" customHeight="1" x14ac:dyDescent="0.2">
      <c r="B9" s="42" t="s">
        <v>188</v>
      </c>
      <c r="C9" s="45" t="s">
        <v>75</v>
      </c>
      <c r="D9" s="116"/>
      <c r="E9" s="114">
        <f>Passiva!E33*-1</f>
        <v>0</v>
      </c>
      <c r="F9" s="114"/>
    </row>
    <row r="10" spans="2:6" ht="15" customHeight="1" x14ac:dyDescent="0.2">
      <c r="B10" s="46" t="s">
        <v>76</v>
      </c>
      <c r="C10" s="47" t="s">
        <v>77</v>
      </c>
      <c r="D10" s="116"/>
      <c r="E10" s="114"/>
      <c r="F10" s="114"/>
    </row>
    <row r="11" spans="2:6" ht="15" customHeight="1" x14ac:dyDescent="0.2">
      <c r="B11" s="42"/>
      <c r="C11" s="87" t="s">
        <v>78</v>
      </c>
      <c r="D11" s="114">
        <f>SUM(D7:D10)</f>
        <v>0</v>
      </c>
      <c r="E11" s="114">
        <f>SUM(E7:E10)</f>
        <v>0</v>
      </c>
      <c r="F11" s="114">
        <f>SUM(F7:F10)</f>
        <v>0</v>
      </c>
    </row>
    <row r="12" spans="2:6" x14ac:dyDescent="0.2">
      <c r="B12" s="39"/>
      <c r="C12" s="43"/>
      <c r="D12" s="43"/>
      <c r="E12" s="39"/>
    </row>
    <row r="13" spans="2:6" x14ac:dyDescent="0.2">
      <c r="B13" s="39"/>
      <c r="C13" s="40" t="s">
        <v>183</v>
      </c>
      <c r="D13" s="81"/>
      <c r="E13" s="39"/>
    </row>
    <row r="14" spans="2:6" ht="15" customHeight="1" x14ac:dyDescent="0.2">
      <c r="B14" s="42" t="s">
        <v>79</v>
      </c>
      <c r="C14" s="45" t="s">
        <v>80</v>
      </c>
      <c r="D14" s="116"/>
      <c r="E14" s="114"/>
      <c r="F14" s="114"/>
    </row>
    <row r="15" spans="2:6" ht="15" customHeight="1" x14ac:dyDescent="0.2">
      <c r="B15" s="42" t="s">
        <v>81</v>
      </c>
      <c r="C15" s="45" t="s">
        <v>82</v>
      </c>
      <c r="D15" s="116"/>
      <c r="E15" s="114"/>
      <c r="F15" s="114"/>
    </row>
    <row r="16" spans="2:6" ht="15" customHeight="1" x14ac:dyDescent="0.2">
      <c r="B16" s="42" t="s">
        <v>83</v>
      </c>
      <c r="C16" s="45" t="s">
        <v>84</v>
      </c>
      <c r="D16" s="116"/>
      <c r="E16" s="114"/>
      <c r="F16" s="114"/>
    </row>
    <row r="17" spans="2:6" ht="15" customHeight="1" x14ac:dyDescent="0.2">
      <c r="B17" s="42" t="s">
        <v>85</v>
      </c>
      <c r="C17" s="45" t="s">
        <v>86</v>
      </c>
      <c r="D17" s="116"/>
      <c r="E17" s="114"/>
      <c r="F17" s="114"/>
    </row>
    <row r="18" spans="2:6" ht="15" customHeight="1" x14ac:dyDescent="0.2">
      <c r="B18" s="42" t="s">
        <v>87</v>
      </c>
      <c r="C18" s="45" t="s">
        <v>88</v>
      </c>
      <c r="D18" s="116"/>
      <c r="E18" s="114"/>
      <c r="F18" s="114"/>
    </row>
    <row r="19" spans="2:6" ht="15" customHeight="1" x14ac:dyDescent="0.2">
      <c r="B19" s="42" t="s">
        <v>89</v>
      </c>
      <c r="C19" s="45" t="s">
        <v>90</v>
      </c>
      <c r="D19" s="116"/>
      <c r="E19" s="114"/>
      <c r="F19" s="114"/>
    </row>
    <row r="20" spans="2:6" ht="15" customHeight="1" x14ac:dyDescent="0.2">
      <c r="B20" s="42" t="s">
        <v>91</v>
      </c>
      <c r="C20" s="45" t="s">
        <v>92</v>
      </c>
      <c r="D20" s="116"/>
      <c r="E20" s="114"/>
      <c r="F20" s="114"/>
    </row>
    <row r="21" spans="2:6" ht="15" customHeight="1" x14ac:dyDescent="0.2">
      <c r="B21" s="42" t="s">
        <v>93</v>
      </c>
      <c r="C21" s="45" t="s">
        <v>94</v>
      </c>
      <c r="D21" s="116"/>
      <c r="E21" s="114"/>
      <c r="F21" s="114"/>
    </row>
    <row r="22" spans="2:6" ht="15" customHeight="1" x14ac:dyDescent="0.2">
      <c r="B22" s="42"/>
      <c r="C22" s="48" t="s">
        <v>95</v>
      </c>
      <c r="D22" s="114">
        <f>SUM(D14:D21)</f>
        <v>0</v>
      </c>
      <c r="E22" s="114">
        <f>SUM(E14:E21)</f>
        <v>0</v>
      </c>
      <c r="F22" s="114">
        <f>SUM(F14:F21)</f>
        <v>0</v>
      </c>
    </row>
    <row r="23" spans="2:6" ht="15" customHeight="1" x14ac:dyDescent="0.2">
      <c r="B23" s="39"/>
      <c r="C23" s="49" t="s">
        <v>96</v>
      </c>
      <c r="D23" s="114">
        <f>D11-D22</f>
        <v>0</v>
      </c>
      <c r="E23" s="114">
        <f>E11-E22</f>
        <v>0</v>
      </c>
      <c r="F23" s="114">
        <f>F11-F22</f>
        <v>0</v>
      </c>
    </row>
    <row r="24" spans="2:6" x14ac:dyDescent="0.2">
      <c r="B24" s="39"/>
      <c r="C24" s="41"/>
      <c r="D24" s="43"/>
      <c r="E24" s="39"/>
    </row>
    <row r="25" spans="2:6" x14ac:dyDescent="0.2">
      <c r="B25" s="39"/>
      <c r="C25" s="40" t="s">
        <v>97</v>
      </c>
      <c r="D25" s="81"/>
      <c r="E25" s="39"/>
    </row>
    <row r="26" spans="2:6" x14ac:dyDescent="0.2">
      <c r="B26" s="42" t="s">
        <v>98</v>
      </c>
      <c r="C26" s="45" t="s">
        <v>99</v>
      </c>
      <c r="D26" s="116"/>
      <c r="E26" s="114"/>
      <c r="F26" s="114"/>
    </row>
    <row r="27" spans="2:6" x14ac:dyDescent="0.2">
      <c r="B27" s="42" t="s">
        <v>100</v>
      </c>
      <c r="C27" s="45" t="s">
        <v>101</v>
      </c>
      <c r="D27" s="116"/>
      <c r="E27" s="114"/>
      <c r="F27" s="114"/>
    </row>
    <row r="28" spans="2:6" x14ac:dyDescent="0.2">
      <c r="B28" s="39"/>
      <c r="C28" s="50" t="s">
        <v>102</v>
      </c>
      <c r="D28" s="114">
        <f>D26-D27</f>
        <v>0</v>
      </c>
      <c r="E28" s="114">
        <f>E26-E27</f>
        <v>0</v>
      </c>
      <c r="F28" s="114">
        <f>F26-F27</f>
        <v>0</v>
      </c>
    </row>
    <row r="29" spans="2:6" x14ac:dyDescent="0.2">
      <c r="B29" s="39"/>
      <c r="C29" s="41"/>
      <c r="D29" s="43"/>
      <c r="E29" s="39"/>
    </row>
    <row r="30" spans="2:6" x14ac:dyDescent="0.2">
      <c r="B30" s="39"/>
      <c r="C30" s="51" t="s">
        <v>103</v>
      </c>
      <c r="D30" s="114">
        <f>D23+D28</f>
        <v>0</v>
      </c>
      <c r="E30" s="114">
        <f>E23+E28</f>
        <v>0</v>
      </c>
      <c r="F30" s="114">
        <f>F23+F28</f>
        <v>0</v>
      </c>
    </row>
    <row r="31" spans="2:6" x14ac:dyDescent="0.2">
      <c r="B31" s="39"/>
      <c r="C31" s="113"/>
      <c r="D31" s="117"/>
      <c r="E31" s="117"/>
      <c r="F31" s="117"/>
    </row>
    <row r="32" spans="2:6" ht="24" x14ac:dyDescent="0.2">
      <c r="B32" s="39"/>
      <c r="C32" s="89" t="s">
        <v>186</v>
      </c>
      <c r="D32" s="117"/>
      <c r="E32" s="117"/>
      <c r="F32" s="117"/>
    </row>
    <row r="33" spans="2:6" x14ac:dyDescent="0.2">
      <c r="B33" s="42" t="s">
        <v>56</v>
      </c>
      <c r="C33" s="115" t="s">
        <v>184</v>
      </c>
      <c r="D33" s="114"/>
      <c r="E33" s="114">
        <f>Passiva!D11</f>
        <v>0</v>
      </c>
      <c r="F33" s="114"/>
    </row>
    <row r="34" spans="2:6" x14ac:dyDescent="0.2">
      <c r="B34" s="42" t="s">
        <v>56</v>
      </c>
      <c r="C34" s="115" t="s">
        <v>185</v>
      </c>
      <c r="D34" s="114"/>
      <c r="E34" s="114">
        <f>Passiva!E11</f>
        <v>0</v>
      </c>
      <c r="F34" s="114"/>
    </row>
    <row r="35" spans="2:6" x14ac:dyDescent="0.2">
      <c r="B35" s="42" t="s">
        <v>54</v>
      </c>
      <c r="C35" s="89" t="s">
        <v>187</v>
      </c>
      <c r="D35" s="114">
        <f>D30-D33+D34</f>
        <v>0</v>
      </c>
      <c r="E35" s="114">
        <f>E30-E33+E34</f>
        <v>0</v>
      </c>
      <c r="F35" s="114">
        <f>F30-F33+F34</f>
        <v>0</v>
      </c>
    </row>
    <row r="36" spans="2:6" x14ac:dyDescent="0.2">
      <c r="B36" s="39"/>
      <c r="C36" s="113"/>
      <c r="D36" s="149"/>
      <c r="E36" s="149"/>
      <c r="F36" s="149"/>
    </row>
    <row r="37" spans="2:6" x14ac:dyDescent="0.2">
      <c r="B37" s="39"/>
      <c r="C37" s="89" t="s">
        <v>211</v>
      </c>
      <c r="D37" s="117"/>
      <c r="E37" s="117"/>
      <c r="F37" s="117"/>
    </row>
    <row r="38" spans="2:6" ht="15" customHeight="1" x14ac:dyDescent="0.2">
      <c r="B38" s="150" t="s">
        <v>104</v>
      </c>
      <c r="C38" s="151" t="s">
        <v>177</v>
      </c>
      <c r="D38" s="114">
        <f>D11+D26</f>
        <v>0</v>
      </c>
      <c r="E38" s="114">
        <f>E11+E26</f>
        <v>0</v>
      </c>
      <c r="F38" s="114">
        <f>F11+F26</f>
        <v>0</v>
      </c>
    </row>
    <row r="39" spans="2:6" ht="15" customHeight="1" x14ac:dyDescent="0.2">
      <c r="B39" s="42" t="s">
        <v>105</v>
      </c>
      <c r="C39" s="88" t="s">
        <v>178</v>
      </c>
      <c r="D39" s="114">
        <f>D22+D27</f>
        <v>0</v>
      </c>
      <c r="E39" s="114">
        <f>E22+E27</f>
        <v>0</v>
      </c>
      <c r="F39" s="114">
        <f>F22+F27</f>
        <v>0</v>
      </c>
    </row>
    <row r="41" spans="2:6" x14ac:dyDescent="0.2">
      <c r="C41" s="44" t="s">
        <v>179</v>
      </c>
    </row>
    <row r="42" spans="2:6" x14ac:dyDescent="0.2">
      <c r="B42" s="42" t="s">
        <v>106</v>
      </c>
      <c r="C42" s="44" t="s">
        <v>107</v>
      </c>
      <c r="D42" s="114">
        <f t="shared" ref="D42:F43" si="0">D38</f>
        <v>0</v>
      </c>
      <c r="E42" s="114">
        <f t="shared" si="0"/>
        <v>0</v>
      </c>
      <c r="F42" s="114">
        <f t="shared" si="0"/>
        <v>0</v>
      </c>
    </row>
    <row r="43" spans="2:6" x14ac:dyDescent="0.2">
      <c r="B43" s="42" t="s">
        <v>108</v>
      </c>
      <c r="C43" s="44" t="s">
        <v>109</v>
      </c>
      <c r="D43" s="114">
        <f t="shared" si="0"/>
        <v>0</v>
      </c>
      <c r="E43" s="114">
        <f t="shared" si="0"/>
        <v>0</v>
      </c>
      <c r="F43" s="114">
        <f t="shared" si="0"/>
        <v>0</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21E9-CF77-461F-882E-B3498289CE49}">
  <dimension ref="A1"/>
  <sheetViews>
    <sheetView workbookViewId="0">
      <selection activeCell="M10" sqref="M10"/>
    </sheetView>
  </sheetViews>
  <sheetFormatPr baseColWidth="10" defaultColWidth="8.83203125" defaultRowHeight="1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A0E9-63D0-4745-9BB7-51C1935487CC}">
  <dimension ref="A1:V31"/>
  <sheetViews>
    <sheetView topLeftCell="A7" workbookViewId="0">
      <selection activeCell="G34" sqref="G34"/>
    </sheetView>
  </sheetViews>
  <sheetFormatPr baseColWidth="10" defaultColWidth="23.5" defaultRowHeight="15" x14ac:dyDescent="0.2"/>
  <cols>
    <col min="1" max="1" width="42.1640625" style="52" customWidth="1"/>
    <col min="2" max="2" width="11" customWidth="1"/>
    <col min="3" max="4" width="9.83203125" bestFit="1" customWidth="1"/>
    <col min="5" max="5" width="10.83203125" bestFit="1" customWidth="1"/>
    <col min="6" max="6" width="10.33203125" bestFit="1" customWidth="1"/>
    <col min="7" max="7" width="10.5" bestFit="1" customWidth="1"/>
    <col min="8" max="13" width="8.83203125" bestFit="1" customWidth="1"/>
    <col min="14" max="14" width="10.33203125" bestFit="1" customWidth="1"/>
    <col min="15" max="21" width="8.83203125" bestFit="1" customWidth="1"/>
    <col min="22" max="22" width="9.83203125" bestFit="1" customWidth="1"/>
  </cols>
  <sheetData>
    <row r="1" spans="1:22" ht="16" thickBot="1" x14ac:dyDescent="0.25"/>
    <row r="2" spans="1:22" ht="42" customHeight="1" thickBot="1" x14ac:dyDescent="0.25">
      <c r="A2" s="169" t="s">
        <v>175</v>
      </c>
      <c r="B2" s="170"/>
      <c r="C2" s="170"/>
      <c r="D2" s="170"/>
      <c r="E2" s="170"/>
      <c r="F2" s="170"/>
      <c r="G2" s="171"/>
    </row>
    <row r="3" spans="1:22" ht="96" x14ac:dyDescent="0.2">
      <c r="A3" s="96" t="s">
        <v>133</v>
      </c>
      <c r="B3" s="97">
        <v>350</v>
      </c>
      <c r="C3" s="97" t="s">
        <v>113</v>
      </c>
      <c r="D3" s="97" t="s">
        <v>134</v>
      </c>
      <c r="E3" s="97" t="s">
        <v>125</v>
      </c>
      <c r="F3" s="97" t="s">
        <v>135</v>
      </c>
      <c r="G3" s="97" t="s">
        <v>136</v>
      </c>
      <c r="I3" s="65" t="s">
        <v>142</v>
      </c>
      <c r="J3" s="30" t="s">
        <v>143</v>
      </c>
      <c r="K3" s="30" t="s">
        <v>144</v>
      </c>
      <c r="L3" s="30" t="s">
        <v>145</v>
      </c>
      <c r="M3" s="30" t="s">
        <v>146</v>
      </c>
      <c r="N3" s="30" t="s">
        <v>147</v>
      </c>
    </row>
    <row r="4" spans="1:22" ht="16" x14ac:dyDescent="0.2">
      <c r="A4" s="65" t="s">
        <v>137</v>
      </c>
      <c r="B4" s="30">
        <v>200</v>
      </c>
      <c r="C4" s="66">
        <f>B4*1500</f>
        <v>300000</v>
      </c>
      <c r="D4" s="66">
        <v>100000</v>
      </c>
      <c r="E4" s="66">
        <v>175000</v>
      </c>
      <c r="F4" s="66">
        <v>25000</v>
      </c>
      <c r="G4" s="66">
        <f>C4/20</f>
        <v>15000</v>
      </c>
      <c r="I4" s="52"/>
      <c r="J4" s="66">
        <v>15000</v>
      </c>
      <c r="K4" s="66">
        <v>15500</v>
      </c>
      <c r="L4" s="66">
        <v>16250</v>
      </c>
      <c r="M4" s="66">
        <v>17000</v>
      </c>
      <c r="N4" s="66">
        <f t="shared" ref="N4:N6" si="0">5*(J4+K4+L4+M4)</f>
        <v>318750</v>
      </c>
    </row>
    <row r="5" spans="1:22" ht="16" x14ac:dyDescent="0.2">
      <c r="A5" s="65" t="s">
        <v>138</v>
      </c>
      <c r="B5" s="30">
        <v>75</v>
      </c>
      <c r="C5" s="66">
        <f>B5*1000</f>
        <v>75000</v>
      </c>
      <c r="D5" s="66"/>
      <c r="E5" s="66">
        <v>70000</v>
      </c>
      <c r="F5" s="66">
        <v>5000</v>
      </c>
      <c r="G5" s="66">
        <f>C5/20</f>
        <v>3750</v>
      </c>
      <c r="I5" s="52"/>
      <c r="J5" s="66">
        <v>3750</v>
      </c>
      <c r="K5" s="66">
        <v>4000</v>
      </c>
      <c r="L5" s="66">
        <v>5000</v>
      </c>
      <c r="M5" s="66">
        <v>7000</v>
      </c>
      <c r="N5" s="66">
        <f t="shared" si="0"/>
        <v>98750</v>
      </c>
    </row>
    <row r="6" spans="1:22" ht="17" thickBot="1" x14ac:dyDescent="0.25">
      <c r="A6" s="65" t="s">
        <v>139</v>
      </c>
      <c r="B6" s="30">
        <v>25</v>
      </c>
      <c r="C6" s="66">
        <v>0</v>
      </c>
      <c r="D6" s="66">
        <v>0</v>
      </c>
      <c r="E6" s="66">
        <v>0</v>
      </c>
      <c r="F6" s="66">
        <v>0</v>
      </c>
      <c r="G6" s="30"/>
      <c r="I6" s="52"/>
      <c r="J6" s="66">
        <v>250</v>
      </c>
      <c r="K6" s="66">
        <v>350</v>
      </c>
      <c r="L6" s="66">
        <v>400</v>
      </c>
      <c r="M6" s="66">
        <v>500</v>
      </c>
      <c r="N6" s="68">
        <f t="shared" si="0"/>
        <v>7500</v>
      </c>
    </row>
    <row r="7" spans="1:22" ht="17" thickBot="1" x14ac:dyDescent="0.25">
      <c r="A7" s="65" t="s">
        <v>140</v>
      </c>
      <c r="B7" s="30">
        <v>50</v>
      </c>
      <c r="C7" s="66">
        <v>0</v>
      </c>
      <c r="D7" s="66">
        <v>0</v>
      </c>
      <c r="E7" s="66">
        <v>0</v>
      </c>
      <c r="F7" s="66">
        <v>0</v>
      </c>
      <c r="G7" s="30"/>
      <c r="I7" s="52"/>
      <c r="N7" s="69">
        <f>SUM(N4:N6)</f>
        <v>425000</v>
      </c>
    </row>
    <row r="8" spans="1:22" ht="16" x14ac:dyDescent="0.2">
      <c r="A8" s="65" t="s">
        <v>141</v>
      </c>
      <c r="B8" s="30">
        <f>SUM(B4:B7)</f>
        <v>350</v>
      </c>
      <c r="C8" s="66">
        <f t="shared" ref="C8:G8" si="1">SUM(C4:C7)</f>
        <v>375000</v>
      </c>
      <c r="D8" s="66">
        <f t="shared" si="1"/>
        <v>100000</v>
      </c>
      <c r="E8" s="66">
        <f t="shared" si="1"/>
        <v>245000</v>
      </c>
      <c r="F8" s="66">
        <f t="shared" si="1"/>
        <v>30000</v>
      </c>
      <c r="G8" s="66">
        <f t="shared" si="1"/>
        <v>18750</v>
      </c>
    </row>
    <row r="11" spans="1:22" ht="16" x14ac:dyDescent="0.2">
      <c r="A11" s="65" t="s">
        <v>142</v>
      </c>
      <c r="B11" s="30">
        <v>2020</v>
      </c>
      <c r="C11" s="30">
        <v>2021</v>
      </c>
      <c r="D11" s="30">
        <v>2022</v>
      </c>
      <c r="E11" s="30">
        <v>2023</v>
      </c>
      <c r="F11" s="30">
        <v>2024</v>
      </c>
      <c r="G11" s="30">
        <v>2025</v>
      </c>
      <c r="H11" s="30">
        <v>2026</v>
      </c>
      <c r="I11" s="30">
        <v>2027</v>
      </c>
      <c r="J11" s="30">
        <v>2028</v>
      </c>
      <c r="K11" s="30">
        <v>2029</v>
      </c>
      <c r="L11" s="30">
        <v>2030</v>
      </c>
      <c r="M11" s="30">
        <v>2031</v>
      </c>
      <c r="N11" s="30">
        <v>2032</v>
      </c>
      <c r="O11" s="30">
        <v>2033</v>
      </c>
      <c r="P11" s="30">
        <v>2034</v>
      </c>
      <c r="Q11" s="30">
        <v>2035</v>
      </c>
      <c r="R11" s="30">
        <v>2036</v>
      </c>
      <c r="S11" s="30">
        <v>2037</v>
      </c>
      <c r="T11" s="30">
        <v>2038</v>
      </c>
      <c r="U11" s="30">
        <v>2039</v>
      </c>
      <c r="V11" s="30" t="s">
        <v>176</v>
      </c>
    </row>
    <row r="12" spans="1:22" ht="16" x14ac:dyDescent="0.2">
      <c r="A12" s="67" t="s">
        <v>148</v>
      </c>
      <c r="B12" s="78">
        <v>15000</v>
      </c>
      <c r="C12" s="78">
        <v>15000</v>
      </c>
      <c r="D12" s="78">
        <v>15000</v>
      </c>
      <c r="E12" s="78">
        <v>15000</v>
      </c>
      <c r="F12" s="78">
        <v>15000</v>
      </c>
      <c r="G12" s="83">
        <v>15500</v>
      </c>
      <c r="H12" s="83">
        <v>15500</v>
      </c>
      <c r="I12" s="83">
        <v>15500</v>
      </c>
      <c r="J12" s="83">
        <v>15500</v>
      </c>
      <c r="K12" s="83">
        <v>15500</v>
      </c>
      <c r="L12" s="83">
        <v>16250</v>
      </c>
      <c r="M12" s="83">
        <v>16250</v>
      </c>
      <c r="N12" s="83">
        <v>16250</v>
      </c>
      <c r="O12" s="83">
        <v>16250</v>
      </c>
      <c r="P12" s="83">
        <v>16250</v>
      </c>
      <c r="Q12" s="83">
        <v>17000</v>
      </c>
      <c r="R12" s="83">
        <v>17000</v>
      </c>
      <c r="S12" s="83">
        <v>17000</v>
      </c>
      <c r="T12" s="83">
        <v>17000</v>
      </c>
      <c r="U12" s="98">
        <v>17000</v>
      </c>
      <c r="V12" s="66">
        <f t="shared" ref="V12:V14" si="2">SUM(B12:U12)</f>
        <v>318750</v>
      </c>
    </row>
    <row r="13" spans="1:22" ht="16" x14ac:dyDescent="0.2">
      <c r="A13" s="67" t="s">
        <v>149</v>
      </c>
      <c r="B13" s="66">
        <v>3750</v>
      </c>
      <c r="C13" s="66">
        <v>3750</v>
      </c>
      <c r="D13" s="66">
        <v>3750</v>
      </c>
      <c r="E13" s="66">
        <v>3750</v>
      </c>
      <c r="F13" s="66">
        <v>3750</v>
      </c>
      <c r="G13" s="66">
        <v>4000</v>
      </c>
      <c r="H13" s="66">
        <v>4000</v>
      </c>
      <c r="I13" s="66">
        <v>4000</v>
      </c>
      <c r="J13" s="66">
        <v>4000</v>
      </c>
      <c r="K13" s="66">
        <v>4000</v>
      </c>
      <c r="L13" s="66">
        <v>5000</v>
      </c>
      <c r="M13" s="66">
        <v>5000</v>
      </c>
      <c r="N13" s="66">
        <v>5000</v>
      </c>
      <c r="O13" s="66">
        <v>5000</v>
      </c>
      <c r="P13" s="66">
        <v>5000</v>
      </c>
      <c r="Q13" s="66">
        <v>7000</v>
      </c>
      <c r="R13" s="66">
        <v>7000</v>
      </c>
      <c r="S13" s="66">
        <v>7000</v>
      </c>
      <c r="T13" s="66">
        <v>7000</v>
      </c>
      <c r="U13" s="99">
        <v>7000</v>
      </c>
      <c r="V13" s="66">
        <f t="shared" si="2"/>
        <v>98750</v>
      </c>
    </row>
    <row r="14" spans="1:22" ht="16" x14ac:dyDescent="0.2">
      <c r="A14" s="67" t="s">
        <v>150</v>
      </c>
      <c r="B14" s="66">
        <v>250</v>
      </c>
      <c r="C14" s="66">
        <v>250</v>
      </c>
      <c r="D14" s="66">
        <v>250</v>
      </c>
      <c r="E14" s="66">
        <v>250</v>
      </c>
      <c r="F14" s="66">
        <v>250</v>
      </c>
      <c r="G14" s="66">
        <v>350</v>
      </c>
      <c r="H14" s="66">
        <v>350</v>
      </c>
      <c r="I14" s="66">
        <v>350</v>
      </c>
      <c r="J14" s="66">
        <v>350</v>
      </c>
      <c r="K14" s="66">
        <v>350</v>
      </c>
      <c r="L14" s="66">
        <v>400</v>
      </c>
      <c r="M14" s="66">
        <v>400</v>
      </c>
      <c r="N14" s="66">
        <v>400</v>
      </c>
      <c r="O14" s="66">
        <v>400</v>
      </c>
      <c r="P14" s="66">
        <v>400</v>
      </c>
      <c r="Q14" s="66">
        <v>500</v>
      </c>
      <c r="R14" s="66">
        <v>500</v>
      </c>
      <c r="S14" s="66">
        <v>500</v>
      </c>
      <c r="T14" s="66">
        <v>500</v>
      </c>
      <c r="U14" s="99">
        <v>500</v>
      </c>
      <c r="V14" s="66">
        <f t="shared" si="2"/>
        <v>7500</v>
      </c>
    </row>
    <row r="15" spans="1:22" x14ac:dyDescent="0.2">
      <c r="B15" s="78">
        <f>SUM(B12:B14)</f>
        <v>19000</v>
      </c>
      <c r="C15" s="78">
        <f t="shared" ref="C15:U15" si="3">SUM(C12:C14)</f>
        <v>19000</v>
      </c>
      <c r="D15" s="78">
        <f t="shared" si="3"/>
        <v>19000</v>
      </c>
      <c r="E15" s="78">
        <f t="shared" si="3"/>
        <v>19000</v>
      </c>
      <c r="F15" s="78">
        <f t="shared" si="3"/>
        <v>19000</v>
      </c>
      <c r="G15" s="78">
        <f t="shared" si="3"/>
        <v>19850</v>
      </c>
      <c r="H15" s="78">
        <f t="shared" si="3"/>
        <v>19850</v>
      </c>
      <c r="I15" s="78">
        <f t="shared" si="3"/>
        <v>19850</v>
      </c>
      <c r="J15" s="78">
        <f t="shared" si="3"/>
        <v>19850</v>
      </c>
      <c r="K15" s="78">
        <f t="shared" si="3"/>
        <v>19850</v>
      </c>
      <c r="L15" s="78">
        <f t="shared" si="3"/>
        <v>21650</v>
      </c>
      <c r="M15" s="78">
        <f t="shared" si="3"/>
        <v>21650</v>
      </c>
      <c r="N15" s="78">
        <f t="shared" si="3"/>
        <v>21650</v>
      </c>
      <c r="O15" s="78">
        <f t="shared" si="3"/>
        <v>21650</v>
      </c>
      <c r="P15" s="78">
        <f t="shared" si="3"/>
        <v>21650</v>
      </c>
      <c r="Q15" s="78">
        <f t="shared" si="3"/>
        <v>24500</v>
      </c>
      <c r="R15" s="78">
        <f t="shared" si="3"/>
        <v>24500</v>
      </c>
      <c r="S15" s="78">
        <f t="shared" si="3"/>
        <v>24500</v>
      </c>
      <c r="T15" s="78">
        <f t="shared" si="3"/>
        <v>24500</v>
      </c>
      <c r="U15" s="78">
        <f t="shared" si="3"/>
        <v>24500</v>
      </c>
      <c r="V15" s="66">
        <f>SUM(V12:V14)</f>
        <v>425000</v>
      </c>
    </row>
    <row r="17" spans="1:22" ht="16" x14ac:dyDescent="0.2">
      <c r="A17" s="70" t="s">
        <v>151</v>
      </c>
      <c r="B17">
        <f t="shared" ref="B17:V17" si="4">B11</f>
        <v>2020</v>
      </c>
      <c r="C17">
        <f t="shared" si="4"/>
        <v>2021</v>
      </c>
      <c r="D17">
        <f t="shared" si="4"/>
        <v>2022</v>
      </c>
      <c r="E17">
        <f t="shared" si="4"/>
        <v>2023</v>
      </c>
      <c r="F17">
        <f t="shared" si="4"/>
        <v>2024</v>
      </c>
      <c r="G17">
        <f t="shared" si="4"/>
        <v>2025</v>
      </c>
      <c r="H17">
        <f t="shared" si="4"/>
        <v>2026</v>
      </c>
      <c r="I17">
        <f t="shared" si="4"/>
        <v>2027</v>
      </c>
      <c r="J17">
        <f t="shared" si="4"/>
        <v>2028</v>
      </c>
      <c r="K17">
        <f t="shared" si="4"/>
        <v>2029</v>
      </c>
      <c r="L17">
        <f t="shared" si="4"/>
        <v>2030</v>
      </c>
      <c r="M17">
        <f t="shared" si="4"/>
        <v>2031</v>
      </c>
      <c r="N17">
        <f t="shared" si="4"/>
        <v>2032</v>
      </c>
      <c r="O17">
        <f t="shared" si="4"/>
        <v>2033</v>
      </c>
      <c r="P17">
        <f t="shared" si="4"/>
        <v>2034</v>
      </c>
      <c r="Q17">
        <f t="shared" si="4"/>
        <v>2035</v>
      </c>
      <c r="R17">
        <f t="shared" si="4"/>
        <v>2036</v>
      </c>
      <c r="S17">
        <f t="shared" si="4"/>
        <v>2037</v>
      </c>
      <c r="T17">
        <f t="shared" si="4"/>
        <v>2038</v>
      </c>
      <c r="U17">
        <f t="shared" si="4"/>
        <v>2039</v>
      </c>
      <c r="V17" t="str">
        <f t="shared" si="4"/>
        <v>Totalen</v>
      </c>
    </row>
    <row r="18" spans="1:22" ht="32" x14ac:dyDescent="0.2">
      <c r="A18" s="71" t="s">
        <v>152</v>
      </c>
      <c r="B18" s="66">
        <v>10000</v>
      </c>
      <c r="C18" s="66">
        <v>10000</v>
      </c>
      <c r="D18" s="66">
        <v>10000</v>
      </c>
      <c r="E18" s="66">
        <v>10000</v>
      </c>
      <c r="F18" s="66">
        <v>10000</v>
      </c>
      <c r="G18" s="66">
        <v>12500</v>
      </c>
      <c r="H18" s="66">
        <v>12500</v>
      </c>
      <c r="I18" s="66">
        <v>12500</v>
      </c>
      <c r="J18" s="66">
        <v>12500</v>
      </c>
      <c r="K18" s="66">
        <v>12500</v>
      </c>
      <c r="L18" s="66">
        <v>15000</v>
      </c>
      <c r="M18" s="66">
        <v>15000</v>
      </c>
      <c r="N18" s="66">
        <v>15000</v>
      </c>
      <c r="O18" s="66">
        <v>15000</v>
      </c>
      <c r="P18" s="66">
        <v>15000</v>
      </c>
      <c r="Q18" s="66">
        <v>17500</v>
      </c>
      <c r="R18" s="66">
        <v>17500</v>
      </c>
      <c r="S18" s="66">
        <v>17500</v>
      </c>
      <c r="T18" s="66">
        <v>17500</v>
      </c>
      <c r="U18" s="99">
        <v>17500</v>
      </c>
      <c r="V18" s="66">
        <f t="shared" ref="V18:V21" si="5">SUM(B18:U18)</f>
        <v>275000</v>
      </c>
    </row>
    <row r="19" spans="1:22" ht="32" x14ac:dyDescent="0.2">
      <c r="A19" s="71" t="s">
        <v>153</v>
      </c>
      <c r="B19" s="66">
        <v>2500</v>
      </c>
      <c r="C19" s="66">
        <v>2500</v>
      </c>
      <c r="D19" s="66">
        <v>2500</v>
      </c>
      <c r="E19" s="66">
        <v>2500</v>
      </c>
      <c r="F19" s="66">
        <v>2500</v>
      </c>
      <c r="G19" s="66">
        <v>2500</v>
      </c>
      <c r="H19" s="66">
        <v>2500</v>
      </c>
      <c r="I19" s="66">
        <v>2500</v>
      </c>
      <c r="J19" s="66">
        <v>2500</v>
      </c>
      <c r="K19" s="66">
        <v>2500</v>
      </c>
      <c r="L19" s="66">
        <v>2500</v>
      </c>
      <c r="M19" s="66">
        <v>2500</v>
      </c>
      <c r="N19" s="66">
        <v>2500</v>
      </c>
      <c r="O19" s="66">
        <v>2500</v>
      </c>
      <c r="P19" s="66">
        <v>2500</v>
      </c>
      <c r="Q19" s="66">
        <v>2500</v>
      </c>
      <c r="R19" s="66">
        <v>2500</v>
      </c>
      <c r="S19" s="66">
        <v>2500</v>
      </c>
      <c r="T19" s="66">
        <v>2500</v>
      </c>
      <c r="U19" s="99">
        <v>2500</v>
      </c>
      <c r="V19" s="66">
        <f t="shared" si="5"/>
        <v>50000</v>
      </c>
    </row>
    <row r="20" spans="1:22" ht="16" x14ac:dyDescent="0.2">
      <c r="A20" s="71" t="s">
        <v>154</v>
      </c>
      <c r="B20" s="66">
        <v>1500</v>
      </c>
      <c r="C20" s="66">
        <v>1500</v>
      </c>
      <c r="D20" s="66">
        <v>1500</v>
      </c>
      <c r="E20" s="66">
        <v>1500</v>
      </c>
      <c r="F20" s="66">
        <v>1500</v>
      </c>
      <c r="G20" s="66">
        <v>1500</v>
      </c>
      <c r="H20" s="66">
        <v>1500</v>
      </c>
      <c r="I20" s="66">
        <v>1500</v>
      </c>
      <c r="J20" s="66">
        <v>1500</v>
      </c>
      <c r="K20" s="66">
        <v>1500</v>
      </c>
      <c r="L20" s="66">
        <v>1500</v>
      </c>
      <c r="M20" s="66">
        <v>1500</v>
      </c>
      <c r="N20" s="66">
        <v>1500</v>
      </c>
      <c r="O20" s="66">
        <v>1500</v>
      </c>
      <c r="P20" s="66">
        <v>1500</v>
      </c>
      <c r="Q20" s="66">
        <v>1500</v>
      </c>
      <c r="R20" s="66">
        <v>1500</v>
      </c>
      <c r="S20" s="66">
        <v>1500</v>
      </c>
      <c r="T20" s="66">
        <v>1500</v>
      </c>
      <c r="U20" s="99">
        <v>1500</v>
      </c>
      <c r="V20" s="66">
        <f t="shared" si="5"/>
        <v>30000</v>
      </c>
    </row>
    <row r="21" spans="1:22" ht="16" x14ac:dyDescent="0.2">
      <c r="A21" s="72" t="s">
        <v>155</v>
      </c>
      <c r="B21" s="66">
        <v>1000</v>
      </c>
      <c r="C21" s="66">
        <v>1000</v>
      </c>
      <c r="D21" s="66">
        <v>1000</v>
      </c>
      <c r="E21" s="66">
        <v>1000</v>
      </c>
      <c r="F21" s="66">
        <v>1000</v>
      </c>
      <c r="G21" s="66">
        <v>1000</v>
      </c>
      <c r="H21" s="66">
        <v>1000</v>
      </c>
      <c r="I21" s="66">
        <v>1000</v>
      </c>
      <c r="J21" s="66">
        <v>1000</v>
      </c>
      <c r="K21" s="66">
        <v>1000</v>
      </c>
      <c r="L21" s="66">
        <v>1000</v>
      </c>
      <c r="M21" s="66">
        <v>1000</v>
      </c>
      <c r="N21" s="66">
        <v>1000</v>
      </c>
      <c r="O21" s="66">
        <v>1000</v>
      </c>
      <c r="P21" s="66">
        <v>1000</v>
      </c>
      <c r="Q21" s="66">
        <v>1000</v>
      </c>
      <c r="R21" s="66">
        <v>1000</v>
      </c>
      <c r="S21" s="66">
        <v>1000</v>
      </c>
      <c r="T21" s="66">
        <v>1000</v>
      </c>
      <c r="U21" s="99">
        <v>1000</v>
      </c>
      <c r="V21" s="66">
        <f t="shared" si="5"/>
        <v>20000</v>
      </c>
    </row>
    <row r="22" spans="1:22" x14ac:dyDescent="0.2">
      <c r="B22" s="78">
        <f>SUM(B18:B21)</f>
        <v>15000</v>
      </c>
      <c r="C22" s="78">
        <f t="shared" ref="C22:U22" si="6">SUM(C18:C21)</f>
        <v>15000</v>
      </c>
      <c r="D22" s="78">
        <f t="shared" si="6"/>
        <v>15000</v>
      </c>
      <c r="E22" s="78">
        <f t="shared" si="6"/>
        <v>15000</v>
      </c>
      <c r="F22" s="78">
        <f t="shared" si="6"/>
        <v>15000</v>
      </c>
      <c r="G22" s="78">
        <f t="shared" si="6"/>
        <v>17500</v>
      </c>
      <c r="H22" s="78">
        <f t="shared" si="6"/>
        <v>17500</v>
      </c>
      <c r="I22" s="78">
        <f t="shared" si="6"/>
        <v>17500</v>
      </c>
      <c r="J22" s="78">
        <f t="shared" si="6"/>
        <v>17500</v>
      </c>
      <c r="K22" s="78">
        <f t="shared" si="6"/>
        <v>17500</v>
      </c>
      <c r="L22" s="78">
        <f t="shared" si="6"/>
        <v>20000</v>
      </c>
      <c r="M22" s="78">
        <f t="shared" si="6"/>
        <v>20000</v>
      </c>
      <c r="N22" s="78">
        <f t="shared" si="6"/>
        <v>20000</v>
      </c>
      <c r="O22" s="78">
        <f t="shared" si="6"/>
        <v>20000</v>
      </c>
      <c r="P22" s="78">
        <f t="shared" si="6"/>
        <v>20000</v>
      </c>
      <c r="Q22" s="78">
        <f t="shared" si="6"/>
        <v>22500</v>
      </c>
      <c r="R22" s="78">
        <f t="shared" si="6"/>
        <v>22500</v>
      </c>
      <c r="S22" s="78">
        <f t="shared" si="6"/>
        <v>22500</v>
      </c>
      <c r="T22" s="78">
        <f t="shared" si="6"/>
        <v>22500</v>
      </c>
      <c r="U22" s="78">
        <f t="shared" si="6"/>
        <v>22500</v>
      </c>
      <c r="V22" s="66">
        <f>SUM(V18:V21)</f>
        <v>375000</v>
      </c>
    </row>
    <row r="24" spans="1:22" ht="16" x14ac:dyDescent="0.2">
      <c r="A24" s="70" t="s">
        <v>151</v>
      </c>
      <c r="B24" s="30" t="s">
        <v>143</v>
      </c>
      <c r="C24" s="30" t="s">
        <v>144</v>
      </c>
      <c r="D24" s="30" t="s">
        <v>145</v>
      </c>
      <c r="E24" s="30" t="s">
        <v>146</v>
      </c>
      <c r="F24" s="30" t="s">
        <v>147</v>
      </c>
    </row>
    <row r="25" spans="1:22" ht="32" x14ac:dyDescent="0.2">
      <c r="A25" s="71" t="s">
        <v>152</v>
      </c>
      <c r="B25" s="66">
        <v>10000</v>
      </c>
      <c r="C25" s="66">
        <v>12500</v>
      </c>
      <c r="D25" s="66">
        <v>15000</v>
      </c>
      <c r="E25" s="66">
        <v>17500</v>
      </c>
      <c r="F25" s="66">
        <f t="shared" ref="F25:F28" si="7">5*(B25+C25+D25+E25)</f>
        <v>275000</v>
      </c>
    </row>
    <row r="26" spans="1:22" ht="32" x14ac:dyDescent="0.2">
      <c r="A26" s="71" t="s">
        <v>153</v>
      </c>
      <c r="B26" s="66">
        <v>2500</v>
      </c>
      <c r="C26" s="66">
        <v>2500</v>
      </c>
      <c r="D26" s="66">
        <v>2500</v>
      </c>
      <c r="E26" s="66">
        <v>2500</v>
      </c>
      <c r="F26" s="66">
        <f t="shared" si="7"/>
        <v>50000</v>
      </c>
    </row>
    <row r="27" spans="1:22" ht="16" x14ac:dyDescent="0.2">
      <c r="A27" s="71" t="s">
        <v>154</v>
      </c>
      <c r="B27" s="66">
        <v>1500</v>
      </c>
      <c r="C27" s="66">
        <v>1500</v>
      </c>
      <c r="D27" s="66">
        <v>1500</v>
      </c>
      <c r="E27" s="66">
        <v>1500</v>
      </c>
      <c r="F27" s="66">
        <f t="shared" si="7"/>
        <v>30000</v>
      </c>
    </row>
    <row r="28" spans="1:22" ht="17" thickBot="1" x14ac:dyDescent="0.25">
      <c r="A28" s="72" t="s">
        <v>155</v>
      </c>
      <c r="B28" s="66">
        <v>1000</v>
      </c>
      <c r="C28" s="66">
        <v>1000</v>
      </c>
      <c r="D28" s="66">
        <v>1000</v>
      </c>
      <c r="E28" s="66">
        <v>1000</v>
      </c>
      <c r="F28" s="68">
        <f t="shared" si="7"/>
        <v>20000</v>
      </c>
    </row>
    <row r="29" spans="1:22" ht="16" thickBot="1" x14ac:dyDescent="0.25">
      <c r="A29" s="73"/>
      <c r="F29" s="69">
        <f>SUM(F25:F28)</f>
        <v>375000</v>
      </c>
    </row>
    <row r="30" spans="1:22" ht="16" thickBot="1" x14ac:dyDescent="0.25"/>
    <row r="31" spans="1:22" ht="16" thickBot="1" x14ac:dyDescent="0.25">
      <c r="A31" s="74"/>
      <c r="B31" s="75" t="s">
        <v>156</v>
      </c>
      <c r="C31" s="76"/>
      <c r="D31" s="76"/>
      <c r="E31" s="76"/>
      <c r="F31" s="77">
        <f>F29-N7</f>
        <v>-50000</v>
      </c>
    </row>
  </sheetData>
  <mergeCells count="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Boekingsgang</vt:lpstr>
      <vt:lpstr>Voorblad</vt:lpstr>
      <vt:lpstr>Algemene informatie</vt:lpstr>
      <vt:lpstr>Activa</vt:lpstr>
      <vt:lpstr>Passiva</vt:lpstr>
      <vt:lpstr>Balans</vt:lpstr>
      <vt:lpstr>Exploitatie</vt:lpstr>
      <vt:lpstr>Toelichting</vt:lpstr>
      <vt:lpstr>Meerjarenraming</vt:lpstr>
      <vt:lpstr>Graflijst met vrijval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Nathan van der Werf</cp:lastModifiedBy>
  <dcterms:created xsi:type="dcterms:W3CDTF">2020-08-31T11:42:39Z</dcterms:created>
  <dcterms:modified xsi:type="dcterms:W3CDTF">2023-12-18T06:56:18Z</dcterms:modified>
</cp:coreProperties>
</file>